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425" windowHeight="8475" activeTab="2"/>
  </bookViews>
  <sheets>
    <sheet name="资产负债表" sheetId="1" r:id="rId1"/>
    <sheet name="收入支出表" sheetId="2" r:id="rId2"/>
    <sheet name="预算执行情况分析" sheetId="14" r:id="rId3"/>
  </sheets>
  <calcPr calcId="152511"/>
</workbook>
</file>

<file path=xl/calcChain.xml><?xml version="1.0" encoding="utf-8"?>
<calcChain xmlns="http://schemas.openxmlformats.org/spreadsheetml/2006/main">
  <c r="F12" i="14" l="1"/>
  <c r="J12" i="14"/>
  <c r="B12" i="14"/>
  <c r="L11" i="14"/>
  <c r="I7" i="14"/>
  <c r="I13" i="14"/>
  <c r="I14" i="14"/>
  <c r="I15" i="14"/>
  <c r="I18" i="14"/>
  <c r="H7" i="14"/>
  <c r="H8" i="14"/>
  <c r="H9" i="14"/>
  <c r="H10" i="14"/>
  <c r="H11" i="14"/>
  <c r="H13" i="14"/>
  <c r="H14" i="14"/>
  <c r="H15" i="14"/>
  <c r="H18" i="14"/>
  <c r="H19" i="14"/>
  <c r="H20" i="14"/>
  <c r="H21" i="14"/>
  <c r="H22" i="14"/>
  <c r="E7" i="14"/>
  <c r="E8" i="14"/>
  <c r="E9" i="14"/>
  <c r="E10" i="14"/>
  <c r="E13" i="14"/>
  <c r="E19" i="14"/>
  <c r="E24" i="14"/>
  <c r="E22" i="14"/>
  <c r="D10" i="14"/>
  <c r="D11" i="14"/>
  <c r="D13" i="14"/>
  <c r="D19" i="14"/>
  <c r="D24" i="14"/>
  <c r="D22" i="14"/>
  <c r="D8" i="14"/>
  <c r="D9" i="14"/>
  <c r="D7" i="14"/>
  <c r="K19" i="14"/>
  <c r="M19" i="14" s="1"/>
  <c r="K24" i="14"/>
  <c r="M24" i="14" s="1"/>
  <c r="K22" i="14"/>
  <c r="L22" i="14" s="1"/>
  <c r="K13" i="14"/>
  <c r="L13" i="14" s="1"/>
  <c r="K8" i="14"/>
  <c r="M8" i="14" s="1"/>
  <c r="K9" i="14"/>
  <c r="M9" i="14" s="1"/>
  <c r="K10" i="14"/>
  <c r="M10" i="14" s="1"/>
  <c r="K7" i="14"/>
  <c r="L7" i="14" s="1"/>
  <c r="F6" i="14"/>
  <c r="G17" i="14"/>
  <c r="G16" i="14"/>
  <c r="H16" i="14" s="1"/>
  <c r="C21" i="14"/>
  <c r="K21" i="14" s="1"/>
  <c r="L21" i="14" s="1"/>
  <c r="C20" i="14"/>
  <c r="K20" i="14" s="1"/>
  <c r="M20" i="14" s="1"/>
  <c r="C18" i="14"/>
  <c r="K18" i="14" s="1"/>
  <c r="M18" i="14" s="1"/>
  <c r="C17" i="14"/>
  <c r="E17" i="14" s="1"/>
  <c r="C16" i="14"/>
  <c r="E16" i="14" s="1"/>
  <c r="C15" i="14"/>
  <c r="D15" i="14" s="1"/>
  <c r="C14" i="14"/>
  <c r="K14" i="14" s="1"/>
  <c r="L14" i="14" s="1"/>
  <c r="C6" i="14"/>
  <c r="B6" i="14"/>
  <c r="G6" i="14"/>
  <c r="J6" i="14"/>
  <c r="C12" i="14" l="1"/>
  <c r="E12" i="14" s="1"/>
  <c r="G12" i="14"/>
  <c r="I12" i="14" s="1"/>
  <c r="H12" i="14"/>
  <c r="F23" i="14"/>
  <c r="J23" i="14"/>
  <c r="B23" i="14"/>
  <c r="C23" i="14"/>
  <c r="G23" i="14"/>
  <c r="M14" i="14"/>
  <c r="M13" i="14"/>
  <c r="D16" i="14"/>
  <c r="L24" i="14"/>
  <c r="E6" i="14"/>
  <c r="L19" i="14"/>
  <c r="E21" i="14"/>
  <c r="L18" i="14"/>
  <c r="L10" i="14"/>
  <c r="D17" i="14"/>
  <c r="L20" i="14"/>
  <c r="M22" i="14"/>
  <c r="I16" i="14"/>
  <c r="M21" i="14"/>
  <c r="K16" i="14"/>
  <c r="L9" i="14"/>
  <c r="D21" i="14"/>
  <c r="E14" i="14"/>
  <c r="L8" i="14"/>
  <c r="D20" i="14"/>
  <c r="H6" i="14"/>
  <c r="E20" i="14"/>
  <c r="D18" i="14"/>
  <c r="E18" i="14"/>
  <c r="I6" i="14"/>
  <c r="K17" i="14"/>
  <c r="D14" i="14"/>
  <c r="D12" i="14" s="1"/>
  <c r="E15" i="14"/>
  <c r="I17" i="14"/>
  <c r="K15" i="14"/>
  <c r="K12" i="14" s="1"/>
  <c r="M12" i="14" s="1"/>
  <c r="H17" i="14"/>
  <c r="D6" i="14"/>
  <c r="K6" i="14"/>
  <c r="B21" i="1"/>
  <c r="K23" i="14" l="1"/>
  <c r="M6" i="14"/>
  <c r="L6" i="14"/>
  <c r="M16" i="14"/>
  <c r="L16" i="14"/>
  <c r="M15" i="14"/>
  <c r="L15" i="14"/>
  <c r="L12" i="14" s="1"/>
  <c r="M17" i="14"/>
  <c r="L17" i="14"/>
  <c r="B16" i="2" l="1"/>
  <c r="D9" i="1" l="1"/>
  <c r="B22" i="1" l="1"/>
  <c r="B14" i="1"/>
  <c r="D20" i="2" l="1"/>
  <c r="B19" i="2" l="1"/>
  <c r="B15" i="2"/>
  <c r="B12" i="2"/>
  <c r="B14" i="2"/>
  <c r="B11" i="2"/>
  <c r="B10" i="2" l="1"/>
  <c r="C11" i="2" l="1"/>
  <c r="D11" i="2" s="1"/>
  <c r="E11" i="2" s="1"/>
  <c r="C16" i="2"/>
  <c r="D16" i="2" s="1"/>
  <c r="E16" i="2" s="1"/>
  <c r="C15" i="2"/>
  <c r="C14" i="2"/>
  <c r="D14" i="2" s="1"/>
  <c r="E14" i="2" s="1"/>
  <c r="C12" i="2"/>
  <c r="D12" i="2" s="1"/>
  <c r="E12" i="2" s="1"/>
  <c r="D19" i="2"/>
  <c r="E19" i="2" s="1"/>
  <c r="D18" i="2"/>
  <c r="D17" i="2"/>
  <c r="E17" i="2" s="1"/>
  <c r="D13" i="2"/>
  <c r="E13" i="2" s="1"/>
  <c r="D9" i="2"/>
  <c r="E9" i="2" s="1"/>
  <c r="D8" i="2"/>
  <c r="E8" i="2" s="1"/>
  <c r="D7" i="2"/>
  <c r="E7" i="2" s="1"/>
  <c r="D6" i="2"/>
  <c r="E6" i="2" s="1"/>
  <c r="C5" i="2"/>
  <c r="B5" i="2"/>
  <c r="D5" i="2" s="1"/>
  <c r="E5" i="2" s="1"/>
  <c r="D22" i="1"/>
  <c r="E22" i="1" s="1"/>
  <c r="D21" i="1"/>
  <c r="E21" i="1" s="1"/>
  <c r="D19" i="1"/>
  <c r="D18" i="1"/>
  <c r="E18" i="1" s="1"/>
  <c r="D17" i="1"/>
  <c r="E17" i="1" s="1"/>
  <c r="D16" i="1"/>
  <c r="E16" i="1" s="1"/>
  <c r="D15" i="1"/>
  <c r="E15" i="1" s="1"/>
  <c r="D14" i="1"/>
  <c r="E14" i="1" s="1"/>
  <c r="C13" i="1"/>
  <c r="B13" i="1"/>
  <c r="D13" i="1" s="1"/>
  <c r="E13" i="1" s="1"/>
  <c r="D12" i="1"/>
  <c r="E12" i="1" s="1"/>
  <c r="D11" i="1"/>
  <c r="E11" i="1" s="1"/>
  <c r="D10" i="1"/>
  <c r="E10" i="1" s="1"/>
  <c r="E9" i="1"/>
  <c r="D8" i="1"/>
  <c r="E8" i="1" s="1"/>
  <c r="D7" i="1"/>
  <c r="E7" i="1" s="1"/>
  <c r="D6" i="1"/>
  <c r="E6" i="1" s="1"/>
  <c r="C5" i="1"/>
  <c r="B5" i="1"/>
  <c r="B21" i="2" l="1"/>
  <c r="C10" i="2"/>
  <c r="C21" i="2" s="1"/>
  <c r="D15" i="2"/>
  <c r="E15" i="2" s="1"/>
  <c r="B20" i="1"/>
  <c r="C20" i="1"/>
  <c r="D5" i="1"/>
  <c r="D21" i="2" l="1"/>
  <c r="E21" i="2" s="1"/>
  <c r="D10" i="2"/>
  <c r="E10" i="2" s="1"/>
  <c r="D20" i="1"/>
  <c r="E20" i="1" s="1"/>
  <c r="E5" i="1"/>
</calcChain>
</file>

<file path=xl/comments1.xml><?xml version="1.0" encoding="utf-8"?>
<comments xmlns="http://schemas.openxmlformats.org/spreadsheetml/2006/main">
  <authors>
    <author>周佳易</author>
    <author>作者</author>
  </authors>
  <commentList>
    <comment ref="B11" authorId="0" shapeId="0">
      <text>
        <r>
          <rPr>
            <sz val="9"/>
            <color indexed="81"/>
            <rFont val="宋体"/>
            <family val="3"/>
            <charset val="134"/>
          </rPr>
          <t xml:space="preserve">
147.33万专项支出</t>
        </r>
      </text>
    </comment>
    <comment ref="C11" authorId="1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89.31万专项中11.23疫情防控工作补助
</t>
        </r>
      </text>
    </comment>
    <comment ref="B12" authorId="0" shapeId="0">
      <text>
        <r>
          <rPr>
            <sz val="9"/>
            <color indexed="81"/>
            <rFont val="宋体"/>
            <family val="3"/>
            <charset val="134"/>
          </rPr>
          <t xml:space="preserve">
152.21万专项支出
0.62万资本性支出</t>
        </r>
      </text>
    </comment>
    <comment ref="C12" authorId="1" shapeId="0">
      <text>
        <r>
          <rPr>
            <b/>
            <sz val="9"/>
            <rFont val="宋体"/>
            <family val="3"/>
            <charset val="134"/>
          </rPr>
          <t>作者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5.24</t>
        </r>
        <r>
          <rPr>
            <sz val="9"/>
            <rFont val="宋体"/>
            <family val="3"/>
            <charset val="134"/>
          </rPr>
          <t xml:space="preserve">万专项支出
</t>
        </r>
      </text>
    </comment>
    <comment ref="B14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66.01万专项支出
</t>
        </r>
      </text>
    </comment>
    <comment ref="C14" authorId="1" shapeId="0">
      <text>
        <r>
          <rPr>
            <b/>
            <sz val="9"/>
            <rFont val="宋体"/>
            <family val="3"/>
            <charset val="134"/>
          </rPr>
          <t>作者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宋体"/>
            <family val="3"/>
            <charset val="134"/>
          </rPr>
          <t xml:space="preserve">
</t>
        </r>
        <r>
          <rPr>
            <sz val="9"/>
            <rFont val="Tahoma"/>
            <family val="2"/>
          </rPr>
          <t>0.08</t>
        </r>
        <r>
          <rPr>
            <sz val="9"/>
            <rFont val="宋体"/>
            <family val="3"/>
            <charset val="134"/>
          </rPr>
          <t xml:space="preserve">万资本性支出
</t>
        </r>
        <r>
          <rPr>
            <sz val="9"/>
            <rFont val="Tahoma"/>
            <family val="2"/>
          </rPr>
          <t>0.2</t>
        </r>
        <r>
          <rPr>
            <sz val="9"/>
            <rFont val="宋体"/>
            <family val="3"/>
            <charset val="134"/>
          </rPr>
          <t xml:space="preserve">万资本性支出
</t>
        </r>
        <r>
          <rPr>
            <sz val="9"/>
            <rFont val="Tahoma"/>
            <family val="2"/>
          </rPr>
          <t>367.85</t>
        </r>
        <r>
          <rPr>
            <sz val="9"/>
            <rFont val="宋体"/>
            <family val="3"/>
            <charset val="134"/>
          </rPr>
          <t>万专项</t>
        </r>
      </text>
    </comment>
    <comment ref="B15" authorId="0" shapeId="0">
      <text>
        <r>
          <rPr>
            <sz val="9"/>
            <color indexed="81"/>
            <rFont val="宋体"/>
            <family val="3"/>
            <charset val="134"/>
          </rPr>
          <t xml:space="preserve">
1.57万资本性支出</t>
        </r>
      </text>
    </comment>
    <comment ref="C15" authorId="1" shapeId="0">
      <text>
        <r>
          <rPr>
            <b/>
            <sz val="9"/>
            <rFont val="宋体"/>
            <family val="3"/>
            <charset val="134"/>
          </rPr>
          <t>作者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30.06</t>
        </r>
        <r>
          <rPr>
            <sz val="9"/>
            <rFont val="宋体"/>
            <family val="3"/>
            <charset val="134"/>
          </rPr>
          <t xml:space="preserve">万专项支出
</t>
        </r>
      </text>
    </comment>
    <comment ref="B16" authorId="0" shapeId="0">
      <text>
        <r>
          <rPr>
            <sz val="9"/>
            <color indexed="81"/>
            <rFont val="宋体"/>
            <family val="3"/>
            <charset val="134"/>
          </rPr>
          <t xml:space="preserve">
9.71万专项支出
64.57万专项支出（水费）
</t>
        </r>
      </text>
    </comment>
    <comment ref="C16" authorId="1" shapeId="0">
      <text>
        <r>
          <rPr>
            <b/>
            <sz val="9"/>
            <rFont val="宋体"/>
            <family val="3"/>
            <charset val="134"/>
          </rPr>
          <t>作者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184.69</t>
        </r>
        <r>
          <rPr>
            <sz val="9"/>
            <rFont val="宋体"/>
            <family val="3"/>
            <charset val="134"/>
          </rPr>
          <t xml:space="preserve">万专项支出
</t>
        </r>
        <r>
          <rPr>
            <sz val="9"/>
            <rFont val="Tahoma"/>
            <family val="2"/>
          </rPr>
          <t>178.6</t>
        </r>
        <r>
          <rPr>
            <sz val="9"/>
            <rFont val="宋体"/>
            <family val="3"/>
            <charset val="134"/>
          </rPr>
          <t xml:space="preserve">万报废
</t>
        </r>
        <r>
          <rPr>
            <sz val="9"/>
            <rFont val="Tahoma"/>
            <family val="2"/>
          </rPr>
          <t>1.85</t>
        </r>
        <r>
          <rPr>
            <sz val="9"/>
            <rFont val="宋体"/>
            <family val="3"/>
            <charset val="134"/>
          </rPr>
          <t xml:space="preserve">万资本性支出
</t>
        </r>
        <r>
          <rPr>
            <sz val="9"/>
            <rFont val="Tahoma"/>
            <family val="2"/>
          </rPr>
          <t>1.01</t>
        </r>
        <r>
          <rPr>
            <sz val="9"/>
            <rFont val="宋体"/>
            <family val="3"/>
            <charset val="134"/>
          </rPr>
          <t>万资本性支出</t>
        </r>
      </text>
    </comment>
  </commentList>
</comments>
</file>

<file path=xl/comments2.xml><?xml version="1.0" encoding="utf-8"?>
<comments xmlns="http://schemas.openxmlformats.org/spreadsheetml/2006/main">
  <authors>
    <author>周佳易</author>
  </authors>
  <commentList>
    <comment ref="C14" authorId="0" shapeId="0">
      <text>
        <r>
          <rPr>
            <b/>
            <sz val="9"/>
            <color indexed="81"/>
            <rFont val="宋体"/>
            <family val="3"/>
            <charset val="134"/>
          </rPr>
          <t>0.62万资本性支出
659.61万固定资产科目下教学支出
393.76万无形资产科目下教学支出
222.21万长期待摊科目下教学支出
175.48万红色文化中心项目预算在2022年支出，2023年转固
179.47万艺体系音乐美术和体育实验室建设在2022年支出，2023年转固</t>
        </r>
      </text>
    </comment>
    <comment ref="C15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3.35万固定资产科目下科研支出
</t>
        </r>
      </text>
    </comment>
    <comment ref="G16" authorId="0" shapeId="0">
      <text>
        <r>
          <rPr>
            <b/>
            <sz val="9"/>
            <color indexed="81"/>
            <rFont val="宋体"/>
            <family val="3"/>
            <charset val="134"/>
          </rPr>
          <t>周佳易:</t>
        </r>
        <r>
          <rPr>
            <sz val="9"/>
            <color indexed="81"/>
            <rFont val="宋体"/>
            <family val="3"/>
            <charset val="134"/>
          </rPr>
          <t xml:space="preserve">
7440元从22年区级就业工作补贴调至辅导员培训费</t>
        </r>
      </text>
    </comment>
    <comment ref="C17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1.57万资本性支出
</t>
        </r>
        <r>
          <rPr>
            <b/>
            <sz val="9"/>
            <color indexed="81"/>
            <rFont val="宋体"/>
            <family val="3"/>
            <charset val="134"/>
          </rPr>
          <t xml:space="preserve">31.42万固定资产科目下行政支出
</t>
        </r>
      </text>
    </comment>
    <comment ref="C18" authorId="0" shapeId="0">
      <text>
        <r>
          <rPr>
            <sz val="9"/>
            <color indexed="81"/>
            <rFont val="宋体"/>
            <family val="3"/>
            <charset val="134"/>
          </rPr>
          <t xml:space="preserve">
156.75万固定资产科目下后勤支出（其中基建支出156.17万）
592.33万长期待摊科目下基建支出
7万计提水费</t>
        </r>
      </text>
    </comment>
    <comment ref="C20" authorId="0" shapeId="0">
      <text>
        <r>
          <rPr>
            <b/>
            <sz val="9"/>
            <color indexed="81"/>
            <rFont val="宋体"/>
            <family val="3"/>
            <charset val="134"/>
          </rPr>
          <t>周佳易:</t>
        </r>
        <r>
          <rPr>
            <sz val="9"/>
            <color indexed="81"/>
            <rFont val="宋体"/>
            <family val="3"/>
            <charset val="134"/>
          </rPr>
          <t xml:space="preserve">
固定资产科目下设备购置项目79.79万，图书80.45万
</t>
        </r>
      </text>
    </comment>
    <comment ref="C21" authorId="0" shapeId="0">
      <text>
        <r>
          <rPr>
            <b/>
            <sz val="9"/>
            <color indexed="81"/>
            <rFont val="宋体"/>
            <family val="3"/>
            <charset val="134"/>
          </rPr>
          <t>0.83万固定资产科目下预备费项目
64.57万水费</t>
        </r>
      </text>
    </comment>
  </commentList>
</comments>
</file>

<file path=xl/sharedStrings.xml><?xml version="1.0" encoding="utf-8"?>
<sst xmlns="http://schemas.openxmlformats.org/spreadsheetml/2006/main" count="91" uniqueCount="72">
  <si>
    <t>附件一：</t>
  </si>
  <si>
    <t>学院资产负债情况表</t>
  </si>
  <si>
    <t>单位：万元</t>
  </si>
  <si>
    <t>项    目</t>
  </si>
  <si>
    <t>增长额</t>
  </si>
  <si>
    <t>增长率(%)</t>
  </si>
  <si>
    <t>资产总额</t>
  </si>
  <si>
    <t>其中：货币资金</t>
  </si>
  <si>
    <t xml:space="preserve">      应收及暂付款</t>
  </si>
  <si>
    <t xml:space="preserve">      存货</t>
  </si>
  <si>
    <t xml:space="preserve">      待摊费用</t>
  </si>
  <si>
    <t xml:space="preserve">      固定资产</t>
  </si>
  <si>
    <t xml:space="preserve">      无形资产</t>
  </si>
  <si>
    <t xml:space="preserve">      研发支出</t>
  </si>
  <si>
    <t>负债总额</t>
  </si>
  <si>
    <t>其中：应付及暂存款</t>
  </si>
  <si>
    <t xml:space="preserve">      预收账款</t>
  </si>
  <si>
    <t xml:space="preserve">      应交税金</t>
  </si>
  <si>
    <t xml:space="preserve">      代管款项</t>
  </si>
  <si>
    <t xml:space="preserve">      长期应付款</t>
  </si>
  <si>
    <t>净资产总额</t>
  </si>
  <si>
    <t>其中：累计盈余</t>
  </si>
  <si>
    <t xml:space="preserve">      专用基金</t>
  </si>
  <si>
    <t>附件二：</t>
  </si>
  <si>
    <t>学院收支结余情况表</t>
  </si>
  <si>
    <t xml:space="preserve"> 增长额 </t>
  </si>
  <si>
    <t xml:space="preserve"> 增长率(%) </t>
  </si>
  <si>
    <t xml:space="preserve"> 总收入 </t>
  </si>
  <si>
    <t xml:space="preserve"> 其中：上级补助拨款 </t>
  </si>
  <si>
    <t xml:space="preserve">       学费收入 </t>
  </si>
  <si>
    <t xml:space="preserve">       住宿费收入 </t>
  </si>
  <si>
    <t xml:space="preserve">       其他收入 </t>
  </si>
  <si>
    <t xml:space="preserve"> 总支出 </t>
  </si>
  <si>
    <t xml:space="preserve"> 其中：薪酬支出 </t>
  </si>
  <si>
    <t xml:space="preserve">       教学性支出 </t>
  </si>
  <si>
    <t xml:space="preserve">       科学研究支出 </t>
  </si>
  <si>
    <t xml:space="preserve">       学生事务支出 </t>
  </si>
  <si>
    <t xml:space="preserve">       行政性支出 </t>
  </si>
  <si>
    <t xml:space="preserve">       后勤性支出 </t>
  </si>
  <si>
    <t xml:space="preserve">       利息支出 </t>
  </si>
  <si>
    <t xml:space="preserve">       报废</t>
  </si>
  <si>
    <t xml:space="preserve">       累计折旧/摊销</t>
  </si>
  <si>
    <t xml:space="preserve"> 本年盈余 </t>
  </si>
  <si>
    <t>项目名称</t>
  </si>
  <si>
    <t>差额</t>
  </si>
  <si>
    <t xml:space="preserve">       学费收入</t>
  </si>
  <si>
    <t xml:space="preserve">     　住宿费收入</t>
  </si>
  <si>
    <t xml:space="preserve">       其他收入</t>
  </si>
  <si>
    <t>　  　 资本性支出</t>
  </si>
  <si>
    <t xml:space="preserve">       预备费</t>
  </si>
  <si>
    <t xml:space="preserve">       归还本金</t>
  </si>
  <si>
    <t xml:space="preserve"> 2022年度 </t>
    <phoneticPr fontId="4" type="noConversion"/>
  </si>
  <si>
    <t xml:space="preserve"> 2023年度 </t>
    <phoneticPr fontId="4" type="noConversion"/>
  </si>
  <si>
    <t>注：1.政府会计制度固定资产、无形资产、在建工程已形成累计盈余，不在当年收支盈余反应。本表“报废”为资产处置净值。</t>
    <phoneticPr fontId="4" type="noConversion"/>
  </si>
  <si>
    <t xml:space="preserve"> </t>
    <phoneticPr fontId="4" type="noConversion"/>
  </si>
  <si>
    <t xml:space="preserve"> 其中：财政结转</t>
    <phoneticPr fontId="4" type="noConversion"/>
  </si>
  <si>
    <t>预算下达</t>
    <phoneticPr fontId="4" type="noConversion"/>
  </si>
  <si>
    <t>预算执行</t>
    <phoneticPr fontId="4" type="noConversion"/>
  </si>
  <si>
    <t>上年财政结转</t>
    <phoneticPr fontId="4" type="noConversion"/>
  </si>
  <si>
    <t>执行率</t>
    <phoneticPr fontId="4" type="noConversion"/>
  </si>
  <si>
    <t>全年预算执行分析</t>
    <phoneticPr fontId="4" type="noConversion"/>
  </si>
  <si>
    <t>其中：财政预算执行分析</t>
    <phoneticPr fontId="4" type="noConversion"/>
  </si>
  <si>
    <t xml:space="preserve"> 基建支出</t>
    <phoneticPr fontId="4" type="noConversion"/>
  </si>
  <si>
    <t xml:space="preserve"> 结    余</t>
    <phoneticPr fontId="4" type="noConversion"/>
  </si>
  <si>
    <t>附件三：</t>
    <phoneticPr fontId="4" type="noConversion"/>
  </si>
  <si>
    <t>学院预算执行情况分析表</t>
    <phoneticPr fontId="4" type="noConversion"/>
  </si>
  <si>
    <t xml:space="preserve">      长期借款</t>
    <phoneticPr fontId="4" type="noConversion"/>
  </si>
  <si>
    <r>
      <t xml:space="preserve">    </t>
    </r>
    <r>
      <rPr>
        <sz val="10"/>
        <rFont val="宋体"/>
        <family val="3"/>
        <charset val="134"/>
        <scheme val="minor"/>
      </rPr>
      <t xml:space="preserve"> 待摊费用摊销</t>
    </r>
    <phoneticPr fontId="4" type="noConversion"/>
  </si>
  <si>
    <t>其中：自筹资金预算执行分析</t>
    <phoneticPr fontId="4" type="noConversion"/>
  </si>
  <si>
    <t>注：政府会计制度固定资产、无形资产、在建工程已形成累计盈余，不在当年收支盈余反应。本表在分析预算执行情况时，将预算列支形成的固定资产1012.20万元（含2022年预算执行354.95万元），无形资产393.76万元，待摊费用814.54万列入资金支出分项中。</t>
    <phoneticPr fontId="4" type="noConversion"/>
  </si>
  <si>
    <t>预算收入</t>
    <phoneticPr fontId="4" type="noConversion"/>
  </si>
  <si>
    <t>预算支出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</si>
</sst>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38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3" fontId="1" fillId="0" borderId="0" xfId="0" applyNumberFormat="1" applyFont="1">
      <alignment vertical="center"/>
    </xf>
    <xf numFmtId="43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43" fontId="3" fillId="0" borderId="1" xfId="0" applyNumberFormat="1" applyFont="1" applyBorder="1" applyAlignment="1">
      <alignment horizontal="left" vertical="center" wrapText="1"/>
    </xf>
    <xf numFmtId="43" fontId="6" fillId="0" borderId="3" xfId="0" applyNumberFormat="1" applyFont="1" applyBorder="1">
      <alignment vertical="center"/>
    </xf>
    <xf numFmtId="43" fontId="1" fillId="0" borderId="1" xfId="0" applyNumberFormat="1" applyFont="1" applyBorder="1" applyAlignment="1">
      <alignment horizontal="left" vertical="center" wrapText="1"/>
    </xf>
    <xf numFmtId="43" fontId="7" fillId="0" borderId="2" xfId="0" applyNumberFormat="1" applyFont="1" applyBorder="1">
      <alignment vertical="center"/>
    </xf>
    <xf numFmtId="43" fontId="7" fillId="0" borderId="3" xfId="0" applyNumberFormat="1" applyFont="1" applyBorder="1">
      <alignment vertical="center"/>
    </xf>
    <xf numFmtId="43" fontId="6" fillId="0" borderId="2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43" fontId="6" fillId="0" borderId="6" xfId="0" applyNumberFormat="1" applyFont="1" applyBorder="1">
      <alignment vertical="center"/>
    </xf>
    <xf numFmtId="43" fontId="1" fillId="0" borderId="10" xfId="0" applyNumberFormat="1" applyFont="1" applyBorder="1" applyAlignment="1">
      <alignment horizontal="left" vertical="center" wrapText="1"/>
    </xf>
    <xf numFmtId="43" fontId="7" fillId="0" borderId="8" xfId="0" applyNumberFormat="1" applyFont="1" applyBorder="1">
      <alignment vertical="center"/>
    </xf>
    <xf numFmtId="43" fontId="1" fillId="0" borderId="10" xfId="0" applyNumberFormat="1" applyFont="1" applyBorder="1" applyAlignment="1">
      <alignment horizontal="left" vertical="center"/>
    </xf>
    <xf numFmtId="43" fontId="7" fillId="0" borderId="7" xfId="0" applyNumberFormat="1" applyFont="1" applyBorder="1">
      <alignment vertical="center"/>
    </xf>
    <xf numFmtId="43" fontId="6" fillId="0" borderId="7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43" fontId="3" fillId="0" borderId="1" xfId="0" applyNumberFormat="1" applyFont="1" applyBorder="1" applyAlignment="1">
      <alignment horizontal="justify" vertical="center" wrapText="1"/>
    </xf>
    <xf numFmtId="43" fontId="1" fillId="0" borderId="1" xfId="0" applyNumberFormat="1" applyFont="1" applyBorder="1" applyAlignment="1">
      <alignment horizontal="justify" vertical="center" wrapText="1"/>
    </xf>
    <xf numFmtId="43" fontId="2" fillId="0" borderId="0" xfId="0" applyNumberFormat="1" applyFont="1">
      <alignment vertical="center"/>
    </xf>
    <xf numFmtId="43" fontId="16" fillId="0" borderId="0" xfId="0" applyNumberFormat="1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43" fontId="3" fillId="0" borderId="0" xfId="0" applyNumberFormat="1" applyFont="1" applyFill="1">
      <alignment vertical="center"/>
    </xf>
    <xf numFmtId="0" fontId="7" fillId="0" borderId="0" xfId="0" applyFont="1" applyFill="1" applyBorder="1">
      <alignment vertical="center"/>
    </xf>
    <xf numFmtId="43" fontId="7" fillId="0" borderId="0" xfId="0" applyNumberFormat="1" applyFont="1" applyFill="1" applyAlignment="1">
      <alignment horizontal="left" vertical="center"/>
    </xf>
    <xf numFmtId="0" fontId="17" fillId="0" borderId="0" xfId="0" applyFont="1" applyFill="1" applyBorder="1">
      <alignment vertical="center"/>
    </xf>
    <xf numFmtId="43" fontId="17" fillId="0" borderId="0" xfId="0" applyNumberFormat="1" applyFont="1" applyFill="1">
      <alignment vertical="center"/>
    </xf>
    <xf numFmtId="0" fontId="17" fillId="0" borderId="0" xfId="0" applyFont="1" applyFill="1">
      <alignment vertical="center"/>
    </xf>
    <xf numFmtId="43" fontId="19" fillId="0" borderId="2" xfId="0" applyNumberFormat="1" applyFont="1" applyFill="1" applyBorder="1">
      <alignment vertical="center"/>
    </xf>
    <xf numFmtId="43" fontId="19" fillId="0" borderId="2" xfId="0" applyNumberFormat="1" applyFont="1" applyFill="1" applyBorder="1" applyAlignment="1">
      <alignment horizontal="left" vertical="center"/>
    </xf>
    <xf numFmtId="43" fontId="19" fillId="0" borderId="6" xfId="0" applyNumberFormat="1" applyFont="1" applyFill="1" applyBorder="1" applyAlignment="1">
      <alignment horizontal="left" vertical="center"/>
    </xf>
    <xf numFmtId="43" fontId="19" fillId="0" borderId="3" xfId="0" applyNumberFormat="1" applyFont="1" applyFill="1" applyBorder="1" applyAlignment="1">
      <alignment horizontal="left" vertical="center"/>
    </xf>
    <xf numFmtId="43" fontId="19" fillId="0" borderId="3" xfId="0" applyNumberFormat="1" applyFont="1" applyFill="1" applyBorder="1" applyAlignment="1">
      <alignment horizontal="left" vertical="center" wrapText="1"/>
    </xf>
    <xf numFmtId="43" fontId="1" fillId="0" borderId="1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1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3" fillId="2" borderId="2" xfId="0" applyNumberFormat="1" applyFont="1" applyFill="1" applyBorder="1" applyAlignment="1">
      <alignment horizontal="center" vertical="center" wrapText="1"/>
    </xf>
    <xf numFmtId="43" fontId="3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3" fontId="8" fillId="3" borderId="1" xfId="0" applyNumberFormat="1" applyFont="1" applyFill="1" applyBorder="1" applyAlignment="1">
      <alignment horizontal="left" vertical="center" wrapText="1"/>
    </xf>
    <xf numFmtId="43" fontId="18" fillId="3" borderId="2" xfId="0" applyNumberFormat="1" applyFont="1" applyFill="1" applyBorder="1" applyAlignment="1">
      <alignment horizontal="left" vertical="center"/>
    </xf>
    <xf numFmtId="43" fontId="18" fillId="3" borderId="2" xfId="0" applyNumberFormat="1" applyFont="1" applyFill="1" applyBorder="1">
      <alignment vertical="center"/>
    </xf>
    <xf numFmtId="43" fontId="18" fillId="3" borderId="3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43" fontId="6" fillId="3" borderId="0" xfId="0" applyNumberFormat="1" applyFont="1" applyFill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43" fontId="19" fillId="3" borderId="2" xfId="0" applyNumberFormat="1" applyFont="1" applyFill="1" applyBorder="1">
      <alignment vertical="center"/>
    </xf>
    <xf numFmtId="43" fontId="19" fillId="3" borderId="2" xfId="0" applyNumberFormat="1" applyFont="1" applyFill="1" applyBorder="1" applyAlignment="1">
      <alignment horizontal="left" vertical="center"/>
    </xf>
    <xf numFmtId="43" fontId="19" fillId="3" borderId="0" xfId="0" applyNumberFormat="1" applyFont="1" applyFill="1" applyAlignment="1">
      <alignment horizontal="left" vertical="center"/>
    </xf>
    <xf numFmtId="43" fontId="19" fillId="3" borderId="3" xfId="0" applyNumberFormat="1" applyFont="1" applyFill="1" applyBorder="1">
      <alignment vertical="center"/>
    </xf>
    <xf numFmtId="0" fontId="1" fillId="3" borderId="0" xfId="0" applyFont="1" applyFill="1" applyBorder="1">
      <alignment vertical="center"/>
    </xf>
    <xf numFmtId="0" fontId="1" fillId="3" borderId="0" xfId="0" applyFont="1" applyFill="1">
      <alignment vertical="center"/>
    </xf>
    <xf numFmtId="43" fontId="7" fillId="3" borderId="0" xfId="0" applyNumberFormat="1" applyFont="1" applyFill="1" applyAlignment="1">
      <alignment horizontal="left" vertical="center"/>
    </xf>
    <xf numFmtId="0" fontId="7" fillId="3" borderId="1" xfId="0" applyFont="1" applyFill="1" applyBorder="1">
      <alignment vertical="center"/>
    </xf>
    <xf numFmtId="43" fontId="19" fillId="3" borderId="6" xfId="0" applyNumberFormat="1" applyFont="1" applyFill="1" applyBorder="1" applyAlignment="1">
      <alignment horizontal="left" vertical="center"/>
    </xf>
    <xf numFmtId="43" fontId="19" fillId="3" borderId="3" xfId="0" applyNumberFormat="1" applyFont="1" applyFill="1" applyBorder="1" applyAlignment="1">
      <alignment horizontal="left" vertical="center"/>
    </xf>
    <xf numFmtId="0" fontId="7" fillId="3" borderId="0" xfId="0" applyFont="1" applyFill="1" applyBorder="1">
      <alignment vertical="center"/>
    </xf>
    <xf numFmtId="0" fontId="7" fillId="3" borderId="0" xfId="0" applyFont="1" applyFill="1">
      <alignment vertical="center"/>
    </xf>
    <xf numFmtId="0" fontId="6" fillId="3" borderId="0" xfId="0" applyFont="1" applyFill="1" applyBorder="1">
      <alignment vertical="center"/>
    </xf>
    <xf numFmtId="0" fontId="6" fillId="3" borderId="0" xfId="0" applyFont="1" applyFill="1">
      <alignment vertical="center"/>
    </xf>
    <xf numFmtId="43" fontId="18" fillId="3" borderId="3" xfId="0" applyNumberFormat="1" applyFont="1" applyFill="1" applyBorder="1">
      <alignment vertical="center"/>
    </xf>
    <xf numFmtId="0" fontId="3" fillId="3" borderId="1" xfId="0" applyFont="1" applyFill="1" applyBorder="1" applyAlignment="1">
      <alignment vertical="center" wrapText="1"/>
    </xf>
    <xf numFmtId="43" fontId="18" fillId="3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" fontId="8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43" fontId="16" fillId="0" borderId="5" xfId="0" applyNumberFormat="1" applyFont="1" applyFill="1" applyBorder="1" applyAlignment="1">
      <alignment horizontal="left" vertical="center" wrapText="1"/>
    </xf>
    <xf numFmtId="43" fontId="3" fillId="0" borderId="5" xfId="0" applyNumberFormat="1" applyFont="1" applyFill="1" applyBorder="1" applyAlignment="1">
      <alignment horizontal="left" vertical="center" wrapText="1"/>
    </xf>
    <xf numFmtId="43" fontId="3" fillId="0" borderId="0" xfId="0" applyNumberFormat="1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338">
    <cellStyle name="常规" xfId="0" builtinId="0"/>
    <cellStyle name="常规 10" xfId="47"/>
    <cellStyle name="常规 10 2" xfId="49"/>
    <cellStyle name="常规 10 2 2" xfId="52"/>
    <cellStyle name="常规 10 2 2 2" xfId="54"/>
    <cellStyle name="常规 10 2 3" xfId="55"/>
    <cellStyle name="常规 10 2 3 2" xfId="13"/>
    <cellStyle name="常规 10 2 4" xfId="45"/>
    <cellStyle name="常规 10 3" xfId="6"/>
    <cellStyle name="常规 10 3 2" xfId="58"/>
    <cellStyle name="常规 10 4" xfId="62"/>
    <cellStyle name="常规 10 4 2" xfId="42"/>
    <cellStyle name="常规 10 5" xfId="44"/>
    <cellStyle name="常规 11" xfId="64"/>
    <cellStyle name="常规 11 2" xfId="66"/>
    <cellStyle name="常规 11 2 2" xfId="10"/>
    <cellStyle name="常规 11 2 2 2" xfId="67"/>
    <cellStyle name="常规 11 2 3" xfId="68"/>
    <cellStyle name="常规 11 2 3 2" xfId="69"/>
    <cellStyle name="常规 11 2 4" xfId="71"/>
    <cellStyle name="常规 11 3" xfId="72"/>
    <cellStyle name="常规 11 3 2" xfId="73"/>
    <cellStyle name="常规 11 4" xfId="75"/>
    <cellStyle name="常规 11 4 2" xfId="76"/>
    <cellStyle name="常规 11 5" xfId="77"/>
    <cellStyle name="常规 12" xfId="79"/>
    <cellStyle name="常规 12 2" xfId="81"/>
    <cellStyle name="常规 12 2 2" xfId="19"/>
    <cellStyle name="常规 12 2 2 2" xfId="83"/>
    <cellStyle name="常规 12 2 3" xfId="14"/>
    <cellStyle name="常规 12 2 3 2" xfId="85"/>
    <cellStyle name="常规 12 2 4" xfId="28"/>
    <cellStyle name="常规 12 3" xfId="86"/>
    <cellStyle name="常规 12 3 2" xfId="87"/>
    <cellStyle name="常规 12 4" xfId="89"/>
    <cellStyle name="常规 12 4 2" xfId="90"/>
    <cellStyle name="常规 12 5" xfId="91"/>
    <cellStyle name="常规 13" xfId="93"/>
    <cellStyle name="常规 13 2" xfId="94"/>
    <cellStyle name="常规 13 2 2" xfId="95"/>
    <cellStyle name="常规 13 2 2 2" xfId="38"/>
    <cellStyle name="常规 13 2 3" xfId="97"/>
    <cellStyle name="常规 13 2 3 2" xfId="23"/>
    <cellStyle name="常规 13 2 4" xfId="99"/>
    <cellStyle name="常规 13 3" xfId="100"/>
    <cellStyle name="常规 13 3 2" xfId="101"/>
    <cellStyle name="常规 13 4" xfId="102"/>
    <cellStyle name="常规 13 4 2" xfId="103"/>
    <cellStyle name="常规 13 5" xfId="29"/>
    <cellStyle name="常规 14" xfId="104"/>
    <cellStyle name="常规 14 2" xfId="105"/>
    <cellStyle name="常规 14 2 2" xfId="106"/>
    <cellStyle name="常规 14 2 2 2" xfId="107"/>
    <cellStyle name="常规 14 2 3" xfId="108"/>
    <cellStyle name="常规 14 2 3 2" xfId="109"/>
    <cellStyle name="常规 14 2 4" xfId="110"/>
    <cellStyle name="常规 14 3" xfId="111"/>
    <cellStyle name="常规 14 3 2" xfId="18"/>
    <cellStyle name="常规 14 4" xfId="112"/>
    <cellStyle name="常规 14 4 2" xfId="113"/>
    <cellStyle name="常规 14 5" xfId="114"/>
    <cellStyle name="常规 15" xfId="115"/>
    <cellStyle name="常规 15 2" xfId="116"/>
    <cellStyle name="常规 15 2 2" xfId="117"/>
    <cellStyle name="常规 15 2 2 2" xfId="118"/>
    <cellStyle name="常规 15 2 3" xfId="119"/>
    <cellStyle name="常规 15 2 3 2" xfId="120"/>
    <cellStyle name="常规 15 2 4" xfId="122"/>
    <cellStyle name="常规 15 3" xfId="123"/>
    <cellStyle name="常规 15 3 2" xfId="124"/>
    <cellStyle name="常规 15 4" xfId="125"/>
    <cellStyle name="常规 15 4 2" xfId="8"/>
    <cellStyle name="常规 15 5" xfId="126"/>
    <cellStyle name="常规 16" xfId="128"/>
    <cellStyle name="常规 16 2" xfId="46"/>
    <cellStyle name="常规 16 2 2" xfId="48"/>
    <cellStyle name="常规 16 2 2 2" xfId="51"/>
    <cellStyle name="常规 16 2 3" xfId="5"/>
    <cellStyle name="常规 16 2 3 2" xfId="57"/>
    <cellStyle name="常规 16 2 4" xfId="61"/>
    <cellStyle name="常规 16 3" xfId="63"/>
    <cellStyle name="常规 16 3 2" xfId="65"/>
    <cellStyle name="常规 16 4" xfId="78"/>
    <cellStyle name="常规 16 4 2" xfId="80"/>
    <cellStyle name="常规 16 5" xfId="92"/>
    <cellStyle name="常规 17" xfId="130"/>
    <cellStyle name="常规 17 2" xfId="98"/>
    <cellStyle name="常规 17 2 2" xfId="131"/>
    <cellStyle name="常规 17 3" xfId="132"/>
    <cellStyle name="常规 17 3 2" xfId="133"/>
    <cellStyle name="常规 17 4" xfId="134"/>
    <cellStyle name="常规 19" xfId="135"/>
    <cellStyle name="常规 19 2" xfId="136"/>
    <cellStyle name="常规 19 2 2" xfId="137"/>
    <cellStyle name="常规 19 3" xfId="138"/>
    <cellStyle name="常规 19 3 2" xfId="139"/>
    <cellStyle name="常规 2" xfId="142"/>
    <cellStyle name="常规 2 2" xfId="145"/>
    <cellStyle name="常规 2 2 2" xfId="146"/>
    <cellStyle name="常规 2 2 2 2" xfId="147"/>
    <cellStyle name="常规 2 2 3" xfId="149"/>
    <cellStyle name="常规 2 2 3 2" xfId="151"/>
    <cellStyle name="常规 2 2 4" xfId="4"/>
    <cellStyle name="常规 2 3" xfId="152"/>
    <cellStyle name="常规 2 3 2" xfId="153"/>
    <cellStyle name="常规 2 4" xfId="154"/>
    <cellStyle name="常规 2 4 2" xfId="155"/>
    <cellStyle name="常规 2 5" xfId="157"/>
    <cellStyle name="常规 3" xfId="160"/>
    <cellStyle name="常规 3 10" xfId="161"/>
    <cellStyle name="常规 3 10 2" xfId="162"/>
    <cellStyle name="常规 3 10 2 2" xfId="121"/>
    <cellStyle name="常规 3 10 2 2 2" xfId="32"/>
    <cellStyle name="常规 3 10 2 3" xfId="163"/>
    <cellStyle name="常规 3 10 2 3 2" xfId="127"/>
    <cellStyle name="常规 3 10 2 4" xfId="164"/>
    <cellStyle name="常规 3 10 3" xfId="165"/>
    <cellStyle name="常规 3 10 3 2" xfId="166"/>
    <cellStyle name="常规 3 10 4" xfId="167"/>
    <cellStyle name="常规 3 10 4 2" xfId="169"/>
    <cellStyle name="常规 3 10 5" xfId="170"/>
    <cellStyle name="常规 3 11" xfId="172"/>
    <cellStyle name="常规 3 11 2" xfId="175"/>
    <cellStyle name="常规 3 11 2 2" xfId="60"/>
    <cellStyle name="常规 3 11 2 2 2" xfId="41"/>
    <cellStyle name="常规 3 11 2 3" xfId="43"/>
    <cellStyle name="常规 3 11 2 3 2" xfId="176"/>
    <cellStyle name="常规 3 11 2 4" xfId="178"/>
    <cellStyle name="常规 3 11 3" xfId="180"/>
    <cellStyle name="常规 3 11 3 2" xfId="74"/>
    <cellStyle name="常规 3 11 4" xfId="181"/>
    <cellStyle name="常规 3 11 4 2" xfId="88"/>
    <cellStyle name="常规 3 11 5" xfId="182"/>
    <cellStyle name="常规 3 12" xfId="184"/>
    <cellStyle name="常规 3 12 2" xfId="186"/>
    <cellStyle name="常规 3 12 2 2" xfId="187"/>
    <cellStyle name="常规 3 12 2 2 2" xfId="188"/>
    <cellStyle name="常规 3 12 2 3" xfId="189"/>
    <cellStyle name="常规 3 12 2 3 2" xfId="96"/>
    <cellStyle name="常规 3 12 2 4" xfId="190"/>
    <cellStyle name="常规 3 12 3" xfId="191"/>
    <cellStyle name="常规 3 12 3 2" xfId="192"/>
    <cellStyle name="常规 3 12 4" xfId="193"/>
    <cellStyle name="常规 3 12 4 2" xfId="194"/>
    <cellStyle name="常规 3 12 5" xfId="195"/>
    <cellStyle name="常规 3 13" xfId="197"/>
    <cellStyle name="常规 3 13 2" xfId="199"/>
    <cellStyle name="常规 3 13 2 2" xfId="201"/>
    <cellStyle name="常规 3 13 2 2 2" xfId="202"/>
    <cellStyle name="常规 3 13 2 3" xfId="203"/>
    <cellStyle name="常规 3 13 2 3 2" xfId="204"/>
    <cellStyle name="常规 3 13 2 4" xfId="205"/>
    <cellStyle name="常规 3 13 3" xfId="207"/>
    <cellStyle name="常规 3 13 3 2" xfId="208"/>
    <cellStyle name="常规 3 13 4" xfId="33"/>
    <cellStyle name="常规 3 13 4 2" xfId="40"/>
    <cellStyle name="常规 3 13 5" xfId="209"/>
    <cellStyle name="常规 3 14" xfId="7"/>
    <cellStyle name="常规 3 14 2" xfId="141"/>
    <cellStyle name="常规 3 14 2 2" xfId="144"/>
    <cellStyle name="常规 3 14 3" xfId="159"/>
    <cellStyle name="常规 3 14 3 2" xfId="211"/>
    <cellStyle name="常规 3 14 4" xfId="213"/>
    <cellStyle name="常规 3 15" xfId="150"/>
    <cellStyle name="常规 3 15 2" xfId="215"/>
    <cellStyle name="常规 3 15 2 2" xfId="217"/>
    <cellStyle name="常规 3 15 3" xfId="220"/>
    <cellStyle name="常规 3 15 3 2" xfId="222"/>
    <cellStyle name="常规 3 15 4" xfId="224"/>
    <cellStyle name="常规 3 16" xfId="168"/>
    <cellStyle name="常规 3 2" xfId="210"/>
    <cellStyle name="常规 3 2 2" xfId="225"/>
    <cellStyle name="常规 3 2 2 2" xfId="226"/>
    <cellStyle name="常规 3 2 2 2 2" xfId="227"/>
    <cellStyle name="常规 3 2 2 3" xfId="228"/>
    <cellStyle name="常规 3 2 2 3 2" xfId="229"/>
    <cellStyle name="常规 3 2 2 4" xfId="230"/>
    <cellStyle name="常规 3 2 3" xfId="232"/>
    <cellStyle name="常规 3 2 3 2" xfId="233"/>
    <cellStyle name="常规 3 2 4" xfId="198"/>
    <cellStyle name="常规 3 2 4 2" xfId="200"/>
    <cellStyle name="常规 3 2 5" xfId="206"/>
    <cellStyle name="常规 3 3" xfId="234"/>
    <cellStyle name="常规 3 3 2" xfId="235"/>
    <cellStyle name="常规 3 3 2 2" xfId="236"/>
    <cellStyle name="常规 3 3 2 2 2" xfId="237"/>
    <cellStyle name="常规 3 3 2 3" xfId="53"/>
    <cellStyle name="常规 3 3 2 3 2" xfId="238"/>
    <cellStyle name="常规 3 3 2 4" xfId="16"/>
    <cellStyle name="常规 3 3 3" xfId="239"/>
    <cellStyle name="常规 3 3 3 2" xfId="240"/>
    <cellStyle name="常规 3 3 4" xfId="140"/>
    <cellStyle name="常规 3 3 4 2" xfId="143"/>
    <cellStyle name="常规 3 3 5" xfId="158"/>
    <cellStyle name="常规 3 4" xfId="241"/>
    <cellStyle name="常规 3 4 2" xfId="242"/>
    <cellStyle name="常规 3 4 2 2" xfId="243"/>
    <cellStyle name="常规 3 4 2 2 2" xfId="244"/>
    <cellStyle name="常规 3 4 2 3" xfId="246"/>
    <cellStyle name="常规 3 4 2 3 2" xfId="248"/>
    <cellStyle name="常规 3 4 2 4" xfId="250"/>
    <cellStyle name="常规 3 4 3" xfId="11"/>
    <cellStyle name="常规 3 4 3 2" xfId="35"/>
    <cellStyle name="常规 3 4 4" xfId="214"/>
    <cellStyle name="常规 3 4 4 2" xfId="216"/>
    <cellStyle name="常规 3 4 5" xfId="219"/>
    <cellStyle name="常规 3 5" xfId="252"/>
    <cellStyle name="常规 3 5 2" xfId="253"/>
    <cellStyle name="常规 3 5 2 2" xfId="255"/>
    <cellStyle name="常规 3 5 2 2 2" xfId="257"/>
    <cellStyle name="常规 3 5 2 3" xfId="259"/>
    <cellStyle name="常规 3 5 2 3 2" xfId="261"/>
    <cellStyle name="常规 3 5 2 4" xfId="263"/>
    <cellStyle name="常规 3 5 3" xfId="264"/>
    <cellStyle name="常规 3 5 3 2" xfId="265"/>
    <cellStyle name="常规 3 5 4" xfId="266"/>
    <cellStyle name="常规 3 5 4 2" xfId="267"/>
    <cellStyle name="常规 3 5 5" xfId="269"/>
    <cellStyle name="常规 3 6" xfId="270"/>
    <cellStyle name="常规 3 6 2" xfId="271"/>
    <cellStyle name="常规 3 6 2 2" xfId="272"/>
    <cellStyle name="常规 3 6 2 2 2" xfId="273"/>
    <cellStyle name="常规 3 6 2 3" xfId="274"/>
    <cellStyle name="常规 3 6 2 3 2" xfId="275"/>
    <cellStyle name="常规 3 6 2 4" xfId="276"/>
    <cellStyle name="常规 3 6 3" xfId="15"/>
    <cellStyle name="常规 3 6 3 2" xfId="277"/>
    <cellStyle name="常规 3 6 4" xfId="278"/>
    <cellStyle name="常规 3 6 4 2" xfId="148"/>
    <cellStyle name="常规 3 6 5" xfId="280"/>
    <cellStyle name="常规 3 7" xfId="56"/>
    <cellStyle name="常规 3 7 2" xfId="245"/>
    <cellStyle name="常规 3 7 2 2" xfId="247"/>
    <cellStyle name="常规 3 7 2 2 2" xfId="3"/>
    <cellStyle name="常规 3 7 2 3" xfId="174"/>
    <cellStyle name="常规 3 7 2 3 2" xfId="59"/>
    <cellStyle name="常规 3 7 2 4" xfId="179"/>
    <cellStyle name="常规 3 7 3" xfId="249"/>
    <cellStyle name="常规 3 7 3 2" xfId="281"/>
    <cellStyle name="常规 3 7 4" xfId="282"/>
    <cellStyle name="常规 3 7 4 2" xfId="231"/>
    <cellStyle name="常规 3 7 5" xfId="283"/>
    <cellStyle name="常规 3 8" xfId="284"/>
    <cellStyle name="常规 3 8 2" xfId="36"/>
    <cellStyle name="常规 3 8 2 2" xfId="156"/>
    <cellStyle name="常规 3 8 2 2 2" xfId="285"/>
    <cellStyle name="常规 3 8 2 3" xfId="286"/>
    <cellStyle name="常规 3 8 2 3 2" xfId="287"/>
    <cellStyle name="常规 3 8 2 4" xfId="50"/>
    <cellStyle name="常规 3 8 3" xfId="37"/>
    <cellStyle name="常规 3 8 3 2" xfId="251"/>
    <cellStyle name="常规 3 8 4" xfId="39"/>
    <cellStyle name="常规 3 8 4 2" xfId="290"/>
    <cellStyle name="常规 3 8 5" xfId="291"/>
    <cellStyle name="常规 3 9" xfId="292"/>
    <cellStyle name="常规 3 9 2" xfId="293"/>
    <cellStyle name="常规 3 9 2 2" xfId="2"/>
    <cellStyle name="常规 3 9 2 2 2" xfId="27"/>
    <cellStyle name="常规 3 9 2 3" xfId="295"/>
    <cellStyle name="常规 3 9 2 3 2" xfId="296"/>
    <cellStyle name="常规 3 9 2 4" xfId="9"/>
    <cellStyle name="常规 3 9 3" xfId="297"/>
    <cellStyle name="常规 3 9 3 2" xfId="298"/>
    <cellStyle name="常规 3 9 4" xfId="1"/>
    <cellStyle name="常规 3 9 4 2" xfId="26"/>
    <cellStyle name="常规 3 9 5" xfId="294"/>
    <cellStyle name="常规 4" xfId="212"/>
    <cellStyle name="常规 4 2" xfId="299"/>
    <cellStyle name="常规 4 2 2" xfId="301"/>
    <cellStyle name="常规 4 2 2 2" xfId="304"/>
    <cellStyle name="常规 4 2 3" xfId="289"/>
    <cellStyle name="常规 4 2 3 2" xfId="306"/>
    <cellStyle name="常规 4 2 4" xfId="307"/>
    <cellStyle name="常规 4 3" xfId="308"/>
    <cellStyle name="常规 4 3 2" xfId="310"/>
    <cellStyle name="常规 4 4" xfId="300"/>
    <cellStyle name="常规 4 4 2" xfId="303"/>
    <cellStyle name="常规 4 5" xfId="288"/>
    <cellStyle name="常规 5" xfId="82"/>
    <cellStyle name="常规 5 2" xfId="22"/>
    <cellStyle name="常规 5 2 2" xfId="24"/>
    <cellStyle name="常规 5 2 2 2" xfId="311"/>
    <cellStyle name="常规 5 2 3" xfId="25"/>
    <cellStyle name="常规 5 2 3 2" xfId="313"/>
    <cellStyle name="常规 5 2 4" xfId="20"/>
    <cellStyle name="常规 5 3" xfId="314"/>
    <cellStyle name="常规 5 3 2" xfId="315"/>
    <cellStyle name="常规 5 4" xfId="309"/>
    <cellStyle name="常规 5 4 2" xfId="316"/>
    <cellStyle name="常规 5 5" xfId="317"/>
    <cellStyle name="常规 6" xfId="17"/>
    <cellStyle name="常规 6 2" xfId="318"/>
    <cellStyle name="常规 6 2 2" xfId="319"/>
    <cellStyle name="常规 6 2 2 2" xfId="70"/>
    <cellStyle name="常规 6 2 3" xfId="31"/>
    <cellStyle name="常规 6 2 3 2" xfId="320"/>
    <cellStyle name="常规 6 2 4" xfId="321"/>
    <cellStyle name="常规 6 3" xfId="322"/>
    <cellStyle name="常规 6 3 2" xfId="323"/>
    <cellStyle name="常规 6 4" xfId="302"/>
    <cellStyle name="常规 6 4 2" xfId="129"/>
    <cellStyle name="常规 6 5" xfId="21"/>
    <cellStyle name="常规 7" xfId="324"/>
    <cellStyle name="常规 7 2" xfId="325"/>
    <cellStyle name="常规 7 2 2" xfId="326"/>
    <cellStyle name="常规 7 2 2 2" xfId="327"/>
    <cellStyle name="常规 7 2 3" xfId="312"/>
    <cellStyle name="常规 7 2 3 2" xfId="328"/>
    <cellStyle name="常规 7 2 4" xfId="329"/>
    <cellStyle name="常规 7 3" xfId="12"/>
    <cellStyle name="常规 7 3 2" xfId="330"/>
    <cellStyle name="常规 7 4" xfId="305"/>
    <cellStyle name="常规 7 4 2" xfId="331"/>
    <cellStyle name="常规 7 5" xfId="332"/>
    <cellStyle name="常规 8" xfId="333"/>
    <cellStyle name="常规 8 2" xfId="34"/>
    <cellStyle name="常规 8 2 2" xfId="218"/>
    <cellStyle name="常规 8 2 2 2" xfId="221"/>
    <cellStyle name="常规 8 2 3" xfId="223"/>
    <cellStyle name="常规 8 2 3 2" xfId="334"/>
    <cellStyle name="常规 8 2 4" xfId="84"/>
    <cellStyle name="常规 8 3" xfId="30"/>
    <cellStyle name="常规 8 3 2" xfId="268"/>
    <cellStyle name="常规 8 4" xfId="335"/>
    <cellStyle name="常规 8 4 2" xfId="279"/>
    <cellStyle name="常规 8 5" xfId="336"/>
    <cellStyle name="常规 9" xfId="337"/>
    <cellStyle name="常规 9 2" xfId="177"/>
    <cellStyle name="常规 9 2 2" xfId="171"/>
    <cellStyle name="常规 9 2 2 2" xfId="173"/>
    <cellStyle name="常规 9 2 3" xfId="183"/>
    <cellStyle name="常规 9 2 3 2" xfId="185"/>
    <cellStyle name="常规 9 2 4" xfId="196"/>
    <cellStyle name="常规 9 3" xfId="254"/>
    <cellStyle name="常规 9 3 2" xfId="256"/>
    <cellStyle name="常规 9 4" xfId="258"/>
    <cellStyle name="常规 9 4 2" xfId="260"/>
    <cellStyle name="常规 9 5" xfId="2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4"/>
  <sheetViews>
    <sheetView topLeftCell="A13" zoomScale="75" zoomScaleNormal="75" workbookViewId="0">
      <selection activeCell="F6" sqref="F6"/>
    </sheetView>
  </sheetViews>
  <sheetFormatPr defaultColWidth="20.125" defaultRowHeight="21" customHeight="1"/>
  <cols>
    <col min="1" max="1" width="20.25" style="2" customWidth="1"/>
    <col min="2" max="3" width="15.375" style="2" customWidth="1"/>
    <col min="4" max="5" width="14" style="2" customWidth="1"/>
    <col min="6" max="16384" width="20.125" style="2"/>
  </cols>
  <sheetData>
    <row r="1" spans="1:8" s="1" customFormat="1" ht="22.5" customHeight="1">
      <c r="A1" s="6" t="s">
        <v>0</v>
      </c>
    </row>
    <row r="2" spans="1:8" ht="31.5" customHeight="1">
      <c r="A2" s="78" t="s">
        <v>1</v>
      </c>
      <c r="B2" s="78"/>
      <c r="C2" s="78"/>
      <c r="D2" s="78"/>
      <c r="E2" s="78"/>
    </row>
    <row r="3" spans="1:8" s="1" customFormat="1" ht="26.1" customHeight="1">
      <c r="A3" s="79" t="s">
        <v>2</v>
      </c>
      <c r="B3" s="79"/>
      <c r="C3" s="79"/>
      <c r="D3" s="79"/>
      <c r="E3" s="79"/>
    </row>
    <row r="4" spans="1:8" s="1" customFormat="1" ht="27.75" customHeight="1">
      <c r="A4" s="43" t="s">
        <v>3</v>
      </c>
      <c r="B4" s="44">
        <v>45291</v>
      </c>
      <c r="C4" s="44">
        <v>44926</v>
      </c>
      <c r="D4" s="45" t="s">
        <v>4</v>
      </c>
      <c r="E4" s="46" t="s">
        <v>5</v>
      </c>
    </row>
    <row r="5" spans="1:8" s="6" customFormat="1" ht="27.75" customHeight="1">
      <c r="A5" s="21" t="s">
        <v>6</v>
      </c>
      <c r="B5" s="12">
        <f>SUM(B6:B12)</f>
        <v>48318.22</v>
      </c>
      <c r="C5" s="12">
        <f>SUM(C6:C12)</f>
        <v>50229.37</v>
      </c>
      <c r="D5" s="12">
        <f>B5-C5</f>
        <v>-1911.1500000000015</v>
      </c>
      <c r="E5" s="8">
        <f>D5/C5*100</f>
        <v>-3.8048456510603281</v>
      </c>
      <c r="G5" s="3"/>
    </row>
    <row r="6" spans="1:8" s="1" customFormat="1" ht="27.75" customHeight="1">
      <c r="A6" s="9" t="s">
        <v>7</v>
      </c>
      <c r="B6" s="10">
        <v>7147.89</v>
      </c>
      <c r="C6" s="10">
        <v>9172.68</v>
      </c>
      <c r="D6" s="10">
        <f>B6-C6</f>
        <v>-2024.79</v>
      </c>
      <c r="E6" s="11">
        <f t="shared" ref="E6:E22" si="0">D6/C6*100</f>
        <v>-22.074137547586965</v>
      </c>
      <c r="G6" s="3"/>
      <c r="H6" s="3"/>
    </row>
    <row r="7" spans="1:8" s="1" customFormat="1" ht="27.75" customHeight="1">
      <c r="A7" s="9" t="s">
        <v>8</v>
      </c>
      <c r="B7" s="10">
        <v>327.36</v>
      </c>
      <c r="C7" s="10">
        <v>338.6</v>
      </c>
      <c r="D7" s="10">
        <f t="shared" ref="D7:D22" si="1">B7-C7</f>
        <v>-11.240000000000009</v>
      </c>
      <c r="E7" s="11">
        <f t="shared" si="0"/>
        <v>-3.3195510927347924</v>
      </c>
      <c r="G7" s="3"/>
      <c r="H7" s="3"/>
    </row>
    <row r="8" spans="1:8" s="1" customFormat="1" ht="27.75" customHeight="1">
      <c r="A8" s="9" t="s">
        <v>9</v>
      </c>
      <c r="B8" s="10">
        <v>0.88</v>
      </c>
      <c r="C8" s="10">
        <v>11.72</v>
      </c>
      <c r="D8" s="10">
        <f t="shared" si="1"/>
        <v>-10.84</v>
      </c>
      <c r="E8" s="11">
        <f t="shared" si="0"/>
        <v>-92.491467576791791</v>
      </c>
      <c r="G8" s="3"/>
      <c r="H8" s="3"/>
    </row>
    <row r="9" spans="1:8" s="1" customFormat="1" ht="27.75" customHeight="1">
      <c r="A9" s="9" t="s">
        <v>10</v>
      </c>
      <c r="B9" s="10">
        <v>747.24</v>
      </c>
      <c r="C9" s="10">
        <v>352.16</v>
      </c>
      <c r="D9" s="10">
        <f>B9-C9</f>
        <v>395.08</v>
      </c>
      <c r="E9" s="11">
        <f t="shared" si="0"/>
        <v>112.18764198091775</v>
      </c>
      <c r="G9" s="3"/>
      <c r="H9" s="3"/>
    </row>
    <row r="10" spans="1:8" s="1" customFormat="1" ht="27.75" customHeight="1">
      <c r="A10" s="9" t="s">
        <v>11</v>
      </c>
      <c r="B10" s="10">
        <v>16686.39</v>
      </c>
      <c r="C10" s="10">
        <v>16651.63</v>
      </c>
      <c r="D10" s="10">
        <f t="shared" si="1"/>
        <v>34.759999999998399</v>
      </c>
      <c r="E10" s="11">
        <f t="shared" si="0"/>
        <v>0.20874833274579363</v>
      </c>
      <c r="G10" s="3"/>
      <c r="H10" s="3"/>
    </row>
    <row r="11" spans="1:8" s="1" customFormat="1" ht="27.75" customHeight="1">
      <c r="A11" s="9" t="s">
        <v>12</v>
      </c>
      <c r="B11" s="10">
        <v>23383.46</v>
      </c>
      <c r="C11" s="10">
        <v>23677.58</v>
      </c>
      <c r="D11" s="10">
        <f t="shared" si="1"/>
        <v>-294.12000000000262</v>
      </c>
      <c r="E11" s="11">
        <f t="shared" si="0"/>
        <v>-1.2421877573637279</v>
      </c>
      <c r="G11" s="3"/>
      <c r="H11" s="3"/>
    </row>
    <row r="12" spans="1:8" s="1" customFormat="1" ht="27.75" customHeight="1" thickBot="1">
      <c r="A12" s="9" t="s">
        <v>13</v>
      </c>
      <c r="B12" s="10">
        <v>25</v>
      </c>
      <c r="C12" s="10">
        <v>25</v>
      </c>
      <c r="D12" s="10">
        <f t="shared" si="1"/>
        <v>0</v>
      </c>
      <c r="E12" s="11">
        <f t="shared" si="0"/>
        <v>0</v>
      </c>
      <c r="G12" s="3"/>
      <c r="H12" s="3"/>
    </row>
    <row r="13" spans="1:8" s="6" customFormat="1" ht="27.75" customHeight="1" thickBot="1">
      <c r="A13" s="21" t="s">
        <v>14</v>
      </c>
      <c r="B13" s="12">
        <f>SUM(B14:B19)</f>
        <v>24847.7</v>
      </c>
      <c r="C13" s="12">
        <f>SUM(C14:C19)</f>
        <v>26889.01</v>
      </c>
      <c r="D13" s="12">
        <f t="shared" si="1"/>
        <v>-2041.3099999999977</v>
      </c>
      <c r="E13" s="8">
        <f t="shared" si="0"/>
        <v>-7.5916145666947124</v>
      </c>
      <c r="G13" s="3"/>
      <c r="H13" s="3"/>
    </row>
    <row r="14" spans="1:8" s="1" customFormat="1" ht="27.75" customHeight="1">
      <c r="A14" s="9" t="s">
        <v>15</v>
      </c>
      <c r="B14" s="10">
        <f>3548.52-74.31-0.01+7</f>
        <v>3481.2</v>
      </c>
      <c r="C14" s="10">
        <v>5359.11</v>
      </c>
      <c r="D14" s="10">
        <f t="shared" si="1"/>
        <v>-1877.9099999999999</v>
      </c>
      <c r="E14" s="11">
        <f t="shared" si="0"/>
        <v>-35.041452778539721</v>
      </c>
      <c r="G14" s="3"/>
      <c r="H14" s="3"/>
    </row>
    <row r="15" spans="1:8" s="1" customFormat="1" ht="27.75" customHeight="1">
      <c r="A15" s="9" t="s">
        <v>16</v>
      </c>
      <c r="B15" s="10">
        <v>8768.77</v>
      </c>
      <c r="C15" s="10">
        <v>8241.8700000000008</v>
      </c>
      <c r="D15" s="10">
        <f t="shared" si="1"/>
        <v>526.89999999999964</v>
      </c>
      <c r="E15" s="11">
        <f t="shared" si="0"/>
        <v>6.3929666447056261</v>
      </c>
      <c r="G15" s="3"/>
      <c r="H15" s="3"/>
    </row>
    <row r="16" spans="1:8" s="1" customFormat="1" ht="27.75" customHeight="1">
      <c r="A16" s="9" t="s">
        <v>17</v>
      </c>
      <c r="B16" s="10">
        <v>23.42</v>
      </c>
      <c r="C16" s="10">
        <v>11.23</v>
      </c>
      <c r="D16" s="10">
        <f t="shared" ref="D16:D19" si="2">B16-C16</f>
        <v>12.190000000000001</v>
      </c>
      <c r="E16" s="11">
        <f t="shared" si="0"/>
        <v>108.54853072128228</v>
      </c>
      <c r="G16" s="3"/>
      <c r="H16" s="3"/>
    </row>
    <row r="17" spans="1:8" s="1" customFormat="1" ht="27.75" customHeight="1">
      <c r="A17" s="9" t="s">
        <v>18</v>
      </c>
      <c r="B17" s="10">
        <v>74.31</v>
      </c>
      <c r="C17" s="10">
        <v>76.8</v>
      </c>
      <c r="D17" s="10">
        <f t="shared" si="2"/>
        <v>-2.4899999999999949</v>
      </c>
      <c r="E17" s="11">
        <f t="shared" si="0"/>
        <v>-3.2421874999999933</v>
      </c>
      <c r="G17" s="3"/>
      <c r="H17" s="3"/>
    </row>
    <row r="18" spans="1:8" s="1" customFormat="1" ht="27.75" customHeight="1">
      <c r="A18" s="9" t="s">
        <v>66</v>
      </c>
      <c r="B18" s="10">
        <v>11000</v>
      </c>
      <c r="C18" s="10">
        <v>11700</v>
      </c>
      <c r="D18" s="10">
        <f t="shared" si="2"/>
        <v>-700</v>
      </c>
      <c r="E18" s="11">
        <f t="shared" si="0"/>
        <v>-5.982905982905983</v>
      </c>
      <c r="G18" s="3"/>
      <c r="H18" s="3"/>
    </row>
    <row r="19" spans="1:8" s="1" customFormat="1" ht="27.75" customHeight="1">
      <c r="A19" s="9" t="s">
        <v>19</v>
      </c>
      <c r="B19" s="10">
        <v>1500</v>
      </c>
      <c r="C19" s="10">
        <v>1500</v>
      </c>
      <c r="D19" s="10">
        <f t="shared" si="2"/>
        <v>0</v>
      </c>
      <c r="E19" s="11">
        <v>0</v>
      </c>
      <c r="G19" s="3"/>
      <c r="H19" s="3"/>
    </row>
    <row r="20" spans="1:8" s="6" customFormat="1" ht="27.75" customHeight="1">
      <c r="A20" s="21" t="s">
        <v>20</v>
      </c>
      <c r="B20" s="12">
        <f>B5-B13</f>
        <v>23470.52</v>
      </c>
      <c r="C20" s="12">
        <f>C5-C13</f>
        <v>23340.360000000004</v>
      </c>
      <c r="D20" s="12">
        <f>D5-D13</f>
        <v>130.15999999999622</v>
      </c>
      <c r="E20" s="8">
        <f t="shared" si="0"/>
        <v>0.55766063591134074</v>
      </c>
      <c r="G20" s="3"/>
      <c r="H20" s="3"/>
    </row>
    <row r="21" spans="1:8" s="1" customFormat="1" ht="27.75" customHeight="1">
      <c r="A21" s="22" t="s">
        <v>21</v>
      </c>
      <c r="B21" s="10">
        <f>21855.72+440.53+1.06-86.56-7</f>
        <v>22203.75</v>
      </c>
      <c r="C21" s="10">
        <v>21845.61</v>
      </c>
      <c r="D21" s="10">
        <f t="shared" si="1"/>
        <v>358.13999999999942</v>
      </c>
      <c r="E21" s="11">
        <f t="shared" si="0"/>
        <v>1.6394140516103666</v>
      </c>
      <c r="G21" s="3"/>
      <c r="H21" s="3"/>
    </row>
    <row r="22" spans="1:8" s="1" customFormat="1" ht="27.75" customHeight="1" thickBot="1">
      <c r="A22" s="22" t="s">
        <v>22</v>
      </c>
      <c r="B22" s="10">
        <f>1180.21+86.56</f>
        <v>1266.77</v>
      </c>
      <c r="C22" s="10">
        <v>1494.75</v>
      </c>
      <c r="D22" s="10">
        <f t="shared" si="1"/>
        <v>-227.98000000000002</v>
      </c>
      <c r="E22" s="11">
        <f t="shared" si="0"/>
        <v>-15.252048837598261</v>
      </c>
      <c r="G22" s="3"/>
      <c r="H22" s="3"/>
    </row>
    <row r="23" spans="1:8" s="6" customFormat="1" ht="27.75" customHeight="1">
      <c r="A23" s="80"/>
      <c r="B23" s="80"/>
      <c r="C23" s="80"/>
      <c r="D23" s="80"/>
      <c r="E23" s="80"/>
    </row>
    <row r="24" spans="1:8" ht="21" customHeight="1">
      <c r="C24" s="23"/>
    </row>
  </sheetData>
  <mergeCells count="3">
    <mergeCell ref="A2:E2"/>
    <mergeCell ref="A3:E3"/>
    <mergeCell ref="A23:E23"/>
  </mergeCells>
  <phoneticPr fontId="4" type="noConversion"/>
  <printOptions horizontalCentered="1"/>
  <pageMargins left="1.1811023622047245" right="0.98425196850393704" top="1.3385826771653544" bottom="0.98425196850393704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78"/>
  <sheetViews>
    <sheetView zoomScale="75" zoomScaleNormal="75" workbookViewId="0">
      <selection activeCell="E16" sqref="E16"/>
    </sheetView>
  </sheetViews>
  <sheetFormatPr defaultColWidth="9" defaultRowHeight="13.5"/>
  <cols>
    <col min="1" max="1" width="21.25" customWidth="1"/>
    <col min="2" max="3" width="15.25" customWidth="1"/>
    <col min="4" max="4" width="13.125" customWidth="1"/>
    <col min="5" max="5" width="13.125" style="5" customWidth="1"/>
    <col min="6" max="6" width="8.75" customWidth="1"/>
  </cols>
  <sheetData>
    <row r="1" spans="1:10" s="1" customFormat="1" ht="21" customHeight="1">
      <c r="A1" s="6" t="s">
        <v>23</v>
      </c>
    </row>
    <row r="2" spans="1:10" s="2" customFormat="1" ht="39.6" customHeight="1">
      <c r="A2" s="78" t="s">
        <v>24</v>
      </c>
      <c r="B2" s="78"/>
      <c r="C2" s="78"/>
      <c r="D2" s="78"/>
      <c r="E2" s="78"/>
    </row>
    <row r="3" spans="1:10" s="1" customFormat="1" ht="25.5" customHeight="1">
      <c r="A3" s="81" t="s">
        <v>2</v>
      </c>
      <c r="B3" s="81"/>
      <c r="C3" s="81"/>
      <c r="D3" s="81"/>
      <c r="E3" s="81"/>
    </row>
    <row r="4" spans="1:10" s="3" customFormat="1" ht="25.5" customHeight="1">
      <c r="A4" s="47" t="s">
        <v>3</v>
      </c>
      <c r="B4" s="48" t="s">
        <v>52</v>
      </c>
      <c r="C4" s="48" t="s">
        <v>51</v>
      </c>
      <c r="D4" s="48" t="s">
        <v>25</v>
      </c>
      <c r="E4" s="49" t="s">
        <v>26</v>
      </c>
    </row>
    <row r="5" spans="1:10" s="3" customFormat="1" ht="25.5" customHeight="1">
      <c r="A5" s="7" t="s">
        <v>27</v>
      </c>
      <c r="B5" s="12">
        <f>SUM(B6:B9)</f>
        <v>16494.57</v>
      </c>
      <c r="C5" s="12">
        <f>SUM(C6:C9)</f>
        <v>16200.83</v>
      </c>
      <c r="D5" s="12">
        <f>B5-C5</f>
        <v>293.73999999999978</v>
      </c>
      <c r="E5" s="8">
        <f>D5/C5*100</f>
        <v>1.8131169822780673</v>
      </c>
    </row>
    <row r="6" spans="1:10" s="3" customFormat="1" ht="25.5" customHeight="1">
      <c r="A6" s="9" t="s">
        <v>28</v>
      </c>
      <c r="B6" s="10">
        <v>2318.23</v>
      </c>
      <c r="C6" s="10">
        <v>2468.91</v>
      </c>
      <c r="D6" s="10">
        <f t="shared" ref="D6:D21" si="0">B6-C6</f>
        <v>-150.67999999999984</v>
      </c>
      <c r="E6" s="11">
        <f t="shared" ref="E6:E21" si="1">D6/C6*100</f>
        <v>-6.103098128323829</v>
      </c>
    </row>
    <row r="7" spans="1:10" s="3" customFormat="1" ht="25.5" customHeight="1">
      <c r="A7" s="9" t="s">
        <v>29</v>
      </c>
      <c r="B7" s="10">
        <v>13237.52</v>
      </c>
      <c r="C7" s="10">
        <v>12880.6</v>
      </c>
      <c r="D7" s="10">
        <f t="shared" si="0"/>
        <v>356.92000000000007</v>
      </c>
      <c r="E7" s="11">
        <f t="shared" si="1"/>
        <v>2.7709889290871548</v>
      </c>
    </row>
    <row r="8" spans="1:10" s="3" customFormat="1" ht="25.5" customHeight="1">
      <c r="A8" s="9" t="s">
        <v>30</v>
      </c>
      <c r="B8" s="10">
        <v>821.63</v>
      </c>
      <c r="C8" s="10">
        <v>755.58</v>
      </c>
      <c r="D8" s="10">
        <f t="shared" si="0"/>
        <v>66.049999999999955</v>
      </c>
      <c r="E8" s="11">
        <f t="shared" si="1"/>
        <v>8.7416289472987572</v>
      </c>
    </row>
    <row r="9" spans="1:10" s="3" customFormat="1" ht="25.5" customHeight="1">
      <c r="A9" s="9" t="s">
        <v>31</v>
      </c>
      <c r="B9" s="10">
        <v>117.19</v>
      </c>
      <c r="C9" s="10">
        <v>95.74</v>
      </c>
      <c r="D9" s="10">
        <f t="shared" si="0"/>
        <v>21.450000000000003</v>
      </c>
      <c r="E9" s="11">
        <f t="shared" si="1"/>
        <v>22.404428660956764</v>
      </c>
    </row>
    <row r="10" spans="1:10" s="4" customFormat="1" ht="25.5" customHeight="1">
      <c r="A10" s="7" t="s">
        <v>32</v>
      </c>
      <c r="B10" s="14">
        <f>SUM(B11:B20)</f>
        <v>16061.04</v>
      </c>
      <c r="C10" s="14">
        <f>SUM(C11:C19)</f>
        <v>14985.109999999999</v>
      </c>
      <c r="D10" s="12">
        <f t="shared" si="0"/>
        <v>1075.9300000000021</v>
      </c>
      <c r="E10" s="8">
        <f t="shared" si="1"/>
        <v>7.1799940073846784</v>
      </c>
      <c r="I10" s="3"/>
      <c r="J10" s="3"/>
    </row>
    <row r="11" spans="1:10" s="3" customFormat="1" ht="25.5" customHeight="1">
      <c r="A11" s="15" t="s">
        <v>33</v>
      </c>
      <c r="B11" s="10">
        <f>6292.01+147.33</f>
        <v>6439.34</v>
      </c>
      <c r="C11" s="10">
        <f>5426.56+89.31</f>
        <v>5515.8700000000008</v>
      </c>
      <c r="D11" s="10">
        <f t="shared" si="0"/>
        <v>923.46999999999935</v>
      </c>
      <c r="E11" s="11">
        <f t="shared" si="1"/>
        <v>16.742055197094913</v>
      </c>
    </row>
    <row r="12" spans="1:10" s="3" customFormat="1" ht="25.5" customHeight="1">
      <c r="A12" s="15" t="s">
        <v>34</v>
      </c>
      <c r="B12" s="10">
        <f>3560.53+126.15+152.21+0.62</f>
        <v>3839.51</v>
      </c>
      <c r="C12" s="10">
        <f>3038.26+101.58+5.24-16.8</f>
        <v>3128.2799999999997</v>
      </c>
      <c r="D12" s="10">
        <f t="shared" si="0"/>
        <v>711.23000000000047</v>
      </c>
      <c r="E12" s="11">
        <f t="shared" si="1"/>
        <v>22.735496822535083</v>
      </c>
    </row>
    <row r="13" spans="1:10" s="3" customFormat="1" ht="25.5" customHeight="1">
      <c r="A13" s="15" t="s">
        <v>35</v>
      </c>
      <c r="B13" s="10">
        <v>58.78</v>
      </c>
      <c r="C13" s="10">
        <v>29.71</v>
      </c>
      <c r="D13" s="10">
        <f t="shared" si="0"/>
        <v>29.07</v>
      </c>
      <c r="E13" s="11">
        <f t="shared" si="1"/>
        <v>97.845843150454385</v>
      </c>
    </row>
    <row r="14" spans="1:10" s="3" customFormat="1" ht="25.5" customHeight="1">
      <c r="A14" s="15" t="s">
        <v>36</v>
      </c>
      <c r="B14" s="10">
        <f>1811.4+66.01</f>
        <v>1877.41</v>
      </c>
      <c r="C14" s="10">
        <f>2104.47+0.08+0.2+367.85</f>
        <v>2472.5999999999995</v>
      </c>
      <c r="D14" s="10">
        <f t="shared" si="0"/>
        <v>-595.18999999999937</v>
      </c>
      <c r="E14" s="11">
        <f t="shared" si="1"/>
        <v>-24.071422793820251</v>
      </c>
    </row>
    <row r="15" spans="1:10" s="3" customFormat="1" ht="25.5" customHeight="1">
      <c r="A15" s="15" t="s">
        <v>37</v>
      </c>
      <c r="B15" s="10">
        <f>331.52+1.57</f>
        <v>333.09</v>
      </c>
      <c r="C15" s="10">
        <f>302.93+30.06</f>
        <v>332.99</v>
      </c>
      <c r="D15" s="10">
        <f t="shared" si="0"/>
        <v>9.9999999999965894E-2</v>
      </c>
      <c r="E15" s="11">
        <f t="shared" si="1"/>
        <v>3.0030931859805366E-2</v>
      </c>
    </row>
    <row r="16" spans="1:10" s="3" customFormat="1" ht="25.5" customHeight="1">
      <c r="A16" s="15" t="s">
        <v>38</v>
      </c>
      <c r="B16" s="10">
        <f>1237.16+25.32+9.71+64.57</f>
        <v>1336.76</v>
      </c>
      <c r="C16" s="10">
        <f>1381.43+184.69-178.6+1.85+1.01</f>
        <v>1390.38</v>
      </c>
      <c r="D16" s="10">
        <f t="shared" si="0"/>
        <v>-53.620000000000118</v>
      </c>
      <c r="E16" s="11">
        <f t="shared" si="1"/>
        <v>-3.8564996619629248</v>
      </c>
    </row>
    <row r="17" spans="1:10" s="3" customFormat="1" ht="25.5" customHeight="1">
      <c r="A17" s="15" t="s">
        <v>39</v>
      </c>
      <c r="B17" s="10">
        <v>443.53</v>
      </c>
      <c r="C17" s="10">
        <v>494.23</v>
      </c>
      <c r="D17" s="10">
        <f t="shared" si="0"/>
        <v>-50.700000000000045</v>
      </c>
      <c r="E17" s="11">
        <f t="shared" si="1"/>
        <v>-10.258381725107753</v>
      </c>
    </row>
    <row r="18" spans="1:10" s="3" customFormat="1" ht="25.5" customHeight="1">
      <c r="A18" s="15" t="s">
        <v>40</v>
      </c>
      <c r="B18" s="16">
        <v>0</v>
      </c>
      <c r="C18" s="16">
        <v>178.6</v>
      </c>
      <c r="D18" s="10">
        <f t="shared" si="0"/>
        <v>-178.6</v>
      </c>
      <c r="E18" s="11">
        <v>0</v>
      </c>
    </row>
    <row r="19" spans="1:10" s="3" customFormat="1" ht="25.5" customHeight="1" thickBot="1">
      <c r="A19" s="17" t="s">
        <v>41</v>
      </c>
      <c r="B19" s="18">
        <f>977.44+687.88</f>
        <v>1665.3200000000002</v>
      </c>
      <c r="C19" s="18">
        <v>1442.45</v>
      </c>
      <c r="D19" s="10">
        <f t="shared" si="0"/>
        <v>222.87000000000012</v>
      </c>
      <c r="E19" s="11">
        <f t="shared" si="1"/>
        <v>15.450795521508553</v>
      </c>
    </row>
    <row r="20" spans="1:10" s="3" customFormat="1" ht="25.5" customHeight="1" thickBot="1">
      <c r="A20" s="42" t="s">
        <v>67</v>
      </c>
      <c r="B20" s="18">
        <v>67.3</v>
      </c>
      <c r="C20" s="18">
        <v>0</v>
      </c>
      <c r="D20" s="10">
        <f t="shared" ref="D20" si="2">B20-C20</f>
        <v>67.3</v>
      </c>
      <c r="E20" s="11">
        <v>0</v>
      </c>
    </row>
    <row r="21" spans="1:10" s="4" customFormat="1" ht="25.5" customHeight="1" thickBot="1">
      <c r="A21" s="7" t="s">
        <v>42</v>
      </c>
      <c r="B21" s="19">
        <f>B5-B10</f>
        <v>433.52999999999884</v>
      </c>
      <c r="C21" s="19">
        <f>C5-C10</f>
        <v>1215.7200000000012</v>
      </c>
      <c r="D21" s="12">
        <f t="shared" si="0"/>
        <v>-782.19000000000233</v>
      </c>
      <c r="E21" s="8">
        <f t="shared" si="1"/>
        <v>-64.339650577435719</v>
      </c>
      <c r="I21" s="3"/>
      <c r="J21" s="3"/>
    </row>
    <row r="22" spans="1:10" s="3" customFormat="1" ht="25.5" customHeight="1">
      <c r="A22" s="15" t="s">
        <v>55</v>
      </c>
      <c r="B22" s="10">
        <v>217.13</v>
      </c>
      <c r="C22" s="10">
        <v>263.26</v>
      </c>
      <c r="D22" s="10">
        <v>0</v>
      </c>
      <c r="E22" s="11">
        <v>0</v>
      </c>
    </row>
    <row r="23" spans="1:10" s="4" customFormat="1" ht="54" customHeight="1">
      <c r="A23" s="82" t="s">
        <v>53</v>
      </c>
      <c r="B23" s="83"/>
      <c r="C23" s="83"/>
      <c r="D23" s="83"/>
      <c r="E23" s="83"/>
      <c r="G23" s="24" t="s">
        <v>54</v>
      </c>
    </row>
    <row r="24" spans="1:10" s="4" customFormat="1" ht="25.5" customHeight="1">
      <c r="A24" s="84"/>
      <c r="B24" s="84"/>
      <c r="C24" s="84"/>
      <c r="D24" s="84"/>
      <c r="E24" s="84"/>
    </row>
    <row r="25" spans="1:10" s="1" customFormat="1" ht="21" customHeight="1">
      <c r="E25" s="20"/>
    </row>
    <row r="26" spans="1:10" s="2" customFormat="1" ht="21" customHeight="1">
      <c r="E26" s="13"/>
    </row>
    <row r="27" spans="1:10" s="2" customFormat="1" ht="23.45" customHeight="1">
      <c r="E27" s="13"/>
    </row>
    <row r="28" spans="1:10" s="2" customFormat="1" ht="23.45" customHeight="1">
      <c r="E28" s="13"/>
    </row>
    <row r="29" spans="1:10" s="2" customFormat="1" ht="23.45" customHeight="1">
      <c r="E29" s="13"/>
    </row>
    <row r="30" spans="1:10" s="2" customFormat="1" ht="23.45" customHeight="1">
      <c r="E30" s="13"/>
    </row>
    <row r="31" spans="1:10" s="2" customFormat="1" ht="23.45" customHeight="1">
      <c r="E31" s="13"/>
    </row>
    <row r="32" spans="1:10" s="2" customFormat="1" ht="23.45" customHeight="1">
      <c r="E32" s="13"/>
    </row>
    <row r="33" spans="5:5" s="2" customFormat="1" ht="23.45" customHeight="1">
      <c r="E33" s="13"/>
    </row>
    <row r="34" spans="5:5" s="2" customFormat="1" ht="23.45" customHeight="1">
      <c r="E34" s="13"/>
    </row>
    <row r="35" spans="5:5" s="2" customFormat="1" ht="23.45" customHeight="1">
      <c r="E35" s="13"/>
    </row>
    <row r="36" spans="5:5" s="2" customFormat="1" ht="23.45" customHeight="1">
      <c r="E36" s="13"/>
    </row>
    <row r="37" spans="5:5" s="2" customFormat="1" ht="23.45" customHeight="1">
      <c r="E37" s="13"/>
    </row>
    <row r="38" spans="5:5" s="2" customFormat="1" ht="23.45" customHeight="1">
      <c r="E38" s="13"/>
    </row>
    <row r="39" spans="5:5" ht="23.45" customHeight="1"/>
    <row r="40" spans="5:5" ht="23.45" customHeight="1"/>
    <row r="41" spans="5:5" ht="23.45" customHeight="1"/>
    <row r="42" spans="5:5" ht="23.45" customHeight="1"/>
    <row r="43" spans="5:5" ht="23.45" customHeight="1"/>
    <row r="44" spans="5:5" ht="23.45" customHeight="1"/>
    <row r="45" spans="5:5" ht="23.45" customHeight="1"/>
    <row r="46" spans="5:5" ht="23.45" customHeight="1"/>
    <row r="47" spans="5:5" ht="23.45" customHeight="1"/>
    <row r="48" spans="5:5" ht="23.45" customHeight="1"/>
    <row r="49" ht="23.45" customHeight="1"/>
    <row r="50" ht="23.45" customHeight="1"/>
    <row r="51" ht="23.45" customHeight="1"/>
    <row r="52" ht="23.45" customHeight="1"/>
    <row r="53" ht="23.45" customHeight="1"/>
    <row r="54" ht="23.45" customHeight="1"/>
    <row r="55" ht="23.45" customHeight="1"/>
    <row r="56" ht="23.45" customHeight="1"/>
    <row r="57" ht="23.45" customHeight="1"/>
    <row r="58" ht="23.45" customHeight="1"/>
    <row r="59" ht="23.45" customHeight="1"/>
    <row r="60" ht="23.45" customHeight="1"/>
    <row r="61" ht="23.45" customHeight="1"/>
    <row r="62" ht="23.45" customHeight="1"/>
    <row r="63" ht="23.45" customHeight="1"/>
    <row r="64" ht="23.45" customHeight="1"/>
    <row r="65" ht="23.45" customHeight="1"/>
    <row r="66" ht="23.45" customHeight="1"/>
    <row r="67" ht="23.45" customHeight="1"/>
    <row r="68" ht="23.45" customHeight="1"/>
    <row r="69" ht="23.45" customHeight="1"/>
    <row r="70" ht="23.45" customHeight="1"/>
    <row r="71" ht="23.45" customHeight="1"/>
    <row r="72" ht="23.45" customHeight="1"/>
    <row r="73" ht="23.45" customHeight="1"/>
    <row r="74" ht="23.45" customHeight="1"/>
    <row r="75" ht="23.45" customHeight="1"/>
    <row r="76" ht="23.45" customHeight="1"/>
    <row r="77" ht="23.45" customHeight="1"/>
    <row r="78" ht="23.45" customHeight="1"/>
  </sheetData>
  <mergeCells count="4">
    <mergeCell ref="A2:E2"/>
    <mergeCell ref="A3:E3"/>
    <mergeCell ref="A23:E23"/>
    <mergeCell ref="A24:E24"/>
  </mergeCells>
  <phoneticPr fontId="4" type="noConversion"/>
  <printOptions horizontalCentered="1"/>
  <pageMargins left="1.1811023622047245" right="0.98425196850393704" top="1.3385826771653544" bottom="0.98425196850393704" header="0.31496062992125984" footer="0.31496062992125984"/>
  <pageSetup paperSize="9" orientation="portrait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5"/>
  <sheetViews>
    <sheetView tabSelected="1" zoomScale="75" zoomScaleNormal="75" workbookViewId="0">
      <selection activeCell="K30" sqref="K30"/>
    </sheetView>
  </sheetViews>
  <sheetFormatPr defaultColWidth="9" defaultRowHeight="13.5"/>
  <cols>
    <col min="1" max="1" width="19.125" style="26" customWidth="1"/>
    <col min="2" max="3" width="10.625" style="26" customWidth="1"/>
    <col min="4" max="4" width="10.125" style="26" customWidth="1"/>
    <col min="5" max="5" width="7.375" style="26" customWidth="1"/>
    <col min="6" max="7" width="10.75" style="26" customWidth="1"/>
    <col min="8" max="8" width="11.25" style="26" bestFit="1" customWidth="1"/>
    <col min="9" max="9" width="7.375" style="26" customWidth="1"/>
    <col min="10" max="11" width="10.75" style="26" customWidth="1"/>
    <col min="12" max="12" width="9.125" style="26" customWidth="1"/>
    <col min="13" max="13" width="7.5" style="26" customWidth="1"/>
    <col min="14" max="14" width="9" style="26"/>
    <col min="15" max="15" width="9.5" style="26" bestFit="1" customWidth="1"/>
    <col min="16" max="16" width="16.625" style="26" customWidth="1"/>
    <col min="17" max="17" width="16.25" style="26" customWidth="1"/>
    <col min="18" max="16384" width="9" style="26"/>
  </cols>
  <sheetData>
    <row r="1" spans="1:17" s="27" customFormat="1" ht="20.100000000000001" customHeight="1">
      <c r="A1" s="25" t="s">
        <v>64</v>
      </c>
      <c r="B1" s="25"/>
      <c r="C1" s="25"/>
      <c r="D1" s="25"/>
      <c r="E1" s="25"/>
      <c r="F1" s="25"/>
      <c r="G1" s="25"/>
      <c r="H1" s="25"/>
      <c r="I1" s="25"/>
    </row>
    <row r="2" spans="1:17" s="28" customFormat="1" ht="26.45" customHeight="1">
      <c r="A2" s="88" t="s">
        <v>65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7" s="27" customFormat="1" ht="18.75" customHeight="1" thickBot="1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7" s="29" customFormat="1" ht="19.5" customHeight="1" thickBot="1">
      <c r="A4" s="89" t="s">
        <v>43</v>
      </c>
      <c r="B4" s="85" t="s">
        <v>60</v>
      </c>
      <c r="C4" s="86"/>
      <c r="D4" s="86"/>
      <c r="E4" s="86"/>
      <c r="F4" s="85" t="s">
        <v>61</v>
      </c>
      <c r="G4" s="86"/>
      <c r="H4" s="86"/>
      <c r="I4" s="91"/>
      <c r="J4" s="85" t="s">
        <v>68</v>
      </c>
      <c r="K4" s="86"/>
      <c r="L4" s="86"/>
      <c r="M4" s="86"/>
      <c r="N4" s="32"/>
    </row>
    <row r="5" spans="1:17" s="29" customFormat="1" ht="19.5" customHeight="1" thickBot="1">
      <c r="A5" s="90"/>
      <c r="B5" s="50" t="s">
        <v>56</v>
      </c>
      <c r="C5" s="50" t="s">
        <v>57</v>
      </c>
      <c r="D5" s="50" t="s">
        <v>44</v>
      </c>
      <c r="E5" s="51" t="s">
        <v>59</v>
      </c>
      <c r="F5" s="50" t="s">
        <v>56</v>
      </c>
      <c r="G5" s="50" t="s">
        <v>57</v>
      </c>
      <c r="H5" s="50" t="s">
        <v>44</v>
      </c>
      <c r="I5" s="51" t="s">
        <v>59</v>
      </c>
      <c r="J5" s="50" t="s">
        <v>56</v>
      </c>
      <c r="K5" s="50" t="s">
        <v>57</v>
      </c>
      <c r="L5" s="50" t="s">
        <v>44</v>
      </c>
      <c r="M5" s="52" t="s">
        <v>59</v>
      </c>
      <c r="N5" s="32"/>
    </row>
    <row r="6" spans="1:17" s="58" customFormat="1" ht="19.5" customHeight="1" thickBot="1">
      <c r="A6" s="53" t="s">
        <v>70</v>
      </c>
      <c r="B6" s="54">
        <f>SUM(B7:B10)</f>
        <v>16831.289999999997</v>
      </c>
      <c r="C6" s="54">
        <f>SUM(C7:C10)</f>
        <v>16494.57</v>
      </c>
      <c r="D6" s="55">
        <f>C6-B6</f>
        <v>-336.71999999999753</v>
      </c>
      <c r="E6" s="54">
        <f>C6/B6*100</f>
        <v>97.999440328103205</v>
      </c>
      <c r="F6" s="54">
        <f>SUM(F7:F10)</f>
        <v>2665.5</v>
      </c>
      <c r="G6" s="54">
        <f>SUM(G7:G10)</f>
        <v>2318.23</v>
      </c>
      <c r="H6" s="54">
        <f>G6-F6</f>
        <v>-347.27</v>
      </c>
      <c r="I6" s="54">
        <f>G6/F6*100</f>
        <v>86.971675107859696</v>
      </c>
      <c r="J6" s="54">
        <f>SUM(J7:J10)</f>
        <v>14165.789999999999</v>
      </c>
      <c r="K6" s="54">
        <f>SUM(K7:K10)</f>
        <v>14176.34</v>
      </c>
      <c r="L6" s="54">
        <f>K6-J6</f>
        <v>10.550000000001091</v>
      </c>
      <c r="M6" s="56">
        <f>K6/J6*100</f>
        <v>100.07447519693574</v>
      </c>
      <c r="N6" s="57"/>
      <c r="P6" s="59"/>
      <c r="Q6" s="59"/>
    </row>
    <row r="7" spans="1:17" s="66" customFormat="1" ht="19.5" customHeight="1" thickBot="1">
      <c r="A7" s="60" t="s">
        <v>28</v>
      </c>
      <c r="B7" s="61">
        <v>2665.5</v>
      </c>
      <c r="C7" s="61">
        <v>2318.23</v>
      </c>
      <c r="D7" s="61">
        <f>C7-B7</f>
        <v>-347.27</v>
      </c>
      <c r="E7" s="62">
        <f t="shared" ref="E7:E24" si="0">C7/B7*100</f>
        <v>86.971675107859696</v>
      </c>
      <c r="F7" s="61">
        <v>2665.5</v>
      </c>
      <c r="G7" s="61">
        <v>2318.23</v>
      </c>
      <c r="H7" s="62">
        <f t="shared" ref="H7:H21" si="1">G7-F7</f>
        <v>-347.27</v>
      </c>
      <c r="I7" s="62">
        <f t="shared" ref="I7:I18" si="2">G7/F7*100</f>
        <v>86.971675107859696</v>
      </c>
      <c r="J7" s="61">
        <v>0</v>
      </c>
      <c r="K7" s="61">
        <f>C7-G7</f>
        <v>0</v>
      </c>
      <c r="L7" s="63">
        <f t="shared" ref="L7:L24" si="3">K7-J7</f>
        <v>0</v>
      </c>
      <c r="M7" s="64">
        <v>0</v>
      </c>
      <c r="N7" s="65"/>
      <c r="P7" s="67"/>
      <c r="Q7" s="67"/>
    </row>
    <row r="8" spans="1:17" s="72" customFormat="1" ht="19.5" customHeight="1" thickBot="1">
      <c r="A8" s="68" t="s">
        <v>45</v>
      </c>
      <c r="B8" s="61">
        <v>13223.96</v>
      </c>
      <c r="C8" s="61">
        <v>13237.52</v>
      </c>
      <c r="D8" s="61">
        <f t="shared" ref="D8:D24" si="4">C8-B8</f>
        <v>13.56000000000131</v>
      </c>
      <c r="E8" s="62">
        <f t="shared" si="0"/>
        <v>100.10254114501255</v>
      </c>
      <c r="F8" s="61">
        <v>0</v>
      </c>
      <c r="G8" s="61">
        <v>0</v>
      </c>
      <c r="H8" s="62">
        <f t="shared" si="1"/>
        <v>0</v>
      </c>
      <c r="I8" s="61">
        <v>0</v>
      </c>
      <c r="J8" s="61">
        <v>13223.96</v>
      </c>
      <c r="K8" s="61">
        <f t="shared" ref="K8:K10" si="5">C8-G8</f>
        <v>13237.52</v>
      </c>
      <c r="L8" s="69">
        <f t="shared" si="3"/>
        <v>13.56000000000131</v>
      </c>
      <c r="M8" s="70">
        <f t="shared" ref="M8:M24" si="6">K8/J8*100</f>
        <v>100.10254114501255</v>
      </c>
      <c r="N8" s="71"/>
      <c r="P8" s="67"/>
      <c r="Q8" s="67"/>
    </row>
    <row r="9" spans="1:17" s="72" customFormat="1" ht="19.5" customHeight="1" thickBot="1">
      <c r="A9" s="68" t="s">
        <v>46</v>
      </c>
      <c r="B9" s="61">
        <v>822.1</v>
      </c>
      <c r="C9" s="61">
        <v>821.63</v>
      </c>
      <c r="D9" s="61">
        <f t="shared" si="4"/>
        <v>-0.47000000000002728</v>
      </c>
      <c r="E9" s="62">
        <f t="shared" si="0"/>
        <v>99.942829339496413</v>
      </c>
      <c r="F9" s="61">
        <v>0</v>
      </c>
      <c r="G9" s="61">
        <v>0</v>
      </c>
      <c r="H9" s="62">
        <f t="shared" si="1"/>
        <v>0</v>
      </c>
      <c r="I9" s="61">
        <v>0</v>
      </c>
      <c r="J9" s="61">
        <v>822.1</v>
      </c>
      <c r="K9" s="61">
        <f t="shared" si="5"/>
        <v>821.63</v>
      </c>
      <c r="L9" s="69">
        <f t="shared" si="3"/>
        <v>-0.47000000000002728</v>
      </c>
      <c r="M9" s="70">
        <f t="shared" si="6"/>
        <v>99.942829339496413</v>
      </c>
      <c r="N9" s="71"/>
      <c r="P9" s="67"/>
      <c r="Q9" s="67"/>
    </row>
    <row r="10" spans="1:17" s="72" customFormat="1" ht="19.5" customHeight="1" thickBot="1">
      <c r="A10" s="68" t="s">
        <v>47</v>
      </c>
      <c r="B10" s="61">
        <v>119.73</v>
      </c>
      <c r="C10" s="61">
        <v>117.19</v>
      </c>
      <c r="D10" s="61">
        <f t="shared" si="4"/>
        <v>-2.5400000000000063</v>
      </c>
      <c r="E10" s="62">
        <f t="shared" si="0"/>
        <v>97.878560093543797</v>
      </c>
      <c r="F10" s="61">
        <v>0</v>
      </c>
      <c r="G10" s="61">
        <v>0</v>
      </c>
      <c r="H10" s="62">
        <f t="shared" si="1"/>
        <v>0</v>
      </c>
      <c r="I10" s="61">
        <v>0</v>
      </c>
      <c r="J10" s="61">
        <v>119.73</v>
      </c>
      <c r="K10" s="61">
        <f t="shared" si="5"/>
        <v>117.19</v>
      </c>
      <c r="L10" s="69">
        <f t="shared" si="3"/>
        <v>-2.5400000000000063</v>
      </c>
      <c r="M10" s="70">
        <f t="shared" si="6"/>
        <v>97.878560093543797</v>
      </c>
      <c r="N10" s="71"/>
      <c r="P10" s="67"/>
      <c r="Q10" s="67"/>
    </row>
    <row r="11" spans="1:17" s="74" customFormat="1" ht="19.5" customHeight="1" thickBot="1">
      <c r="A11" s="53" t="s">
        <v>58</v>
      </c>
      <c r="B11" s="55">
        <v>1800.21</v>
      </c>
      <c r="C11" s="55">
        <v>1800.21</v>
      </c>
      <c r="D11" s="55">
        <f t="shared" si="4"/>
        <v>0</v>
      </c>
      <c r="E11" s="54">
        <v>0</v>
      </c>
      <c r="F11" s="55">
        <v>1800.21</v>
      </c>
      <c r="G11" s="55">
        <v>1800.21</v>
      </c>
      <c r="H11" s="54">
        <f t="shared" si="1"/>
        <v>0</v>
      </c>
      <c r="I11" s="54">
        <v>0</v>
      </c>
      <c r="J11" s="55">
        <v>0</v>
      </c>
      <c r="K11" s="55">
        <v>0</v>
      </c>
      <c r="L11" s="54">
        <f t="shared" si="3"/>
        <v>0</v>
      </c>
      <c r="M11" s="56">
        <v>0</v>
      </c>
      <c r="N11" s="73"/>
      <c r="P11" s="59"/>
      <c r="Q11" s="59"/>
    </row>
    <row r="12" spans="1:17" s="74" customFormat="1" ht="19.5" customHeight="1" thickBot="1">
      <c r="A12" s="53" t="s">
        <v>71</v>
      </c>
      <c r="B12" s="55">
        <f>SUM(B13:B22)</f>
        <v>18630.060000000001</v>
      </c>
      <c r="C12" s="55">
        <f>SUM(C13:C22)</f>
        <v>16120.15</v>
      </c>
      <c r="D12" s="55">
        <f t="shared" ref="D12:L12" si="7">SUM(D13:D22)</f>
        <v>-2509.91</v>
      </c>
      <c r="E12" s="54">
        <f t="shared" si="0"/>
        <v>86.527633298014067</v>
      </c>
      <c r="F12" s="55">
        <f t="shared" si="7"/>
        <v>4465.7099999999991</v>
      </c>
      <c r="G12" s="55">
        <f t="shared" si="7"/>
        <v>2603.4699999999998</v>
      </c>
      <c r="H12" s="55">
        <f t="shared" si="7"/>
        <v>-1862.24</v>
      </c>
      <c r="I12" s="54">
        <f t="shared" si="2"/>
        <v>58.299128246124369</v>
      </c>
      <c r="J12" s="55">
        <f t="shared" si="7"/>
        <v>14164.350000000002</v>
      </c>
      <c r="K12" s="55">
        <f t="shared" si="7"/>
        <v>13516.680000000002</v>
      </c>
      <c r="L12" s="55">
        <f t="shared" si="7"/>
        <v>-647.67000000000041</v>
      </c>
      <c r="M12" s="75">
        <f>K12/J12*100</f>
        <v>95.427464020586896</v>
      </c>
      <c r="N12" s="73"/>
      <c r="P12" s="59"/>
      <c r="Q12" s="59"/>
    </row>
    <row r="13" spans="1:17" s="72" customFormat="1" ht="19.5" customHeight="1" thickBot="1">
      <c r="A13" s="60" t="s">
        <v>33</v>
      </c>
      <c r="B13" s="61">
        <v>6333.69</v>
      </c>
      <c r="C13" s="61">
        <v>6292.01</v>
      </c>
      <c r="D13" s="61">
        <f t="shared" si="4"/>
        <v>-41.679999999999382</v>
      </c>
      <c r="E13" s="62">
        <f t="shared" si="0"/>
        <v>99.341931796472522</v>
      </c>
      <c r="F13" s="61">
        <v>9.8000000000000007</v>
      </c>
      <c r="G13" s="61">
        <v>9.8000000000000007</v>
      </c>
      <c r="H13" s="62">
        <f t="shared" si="1"/>
        <v>0</v>
      </c>
      <c r="I13" s="62">
        <f t="shared" si="2"/>
        <v>100</v>
      </c>
      <c r="J13" s="61">
        <v>6323.89</v>
      </c>
      <c r="K13" s="61">
        <f t="shared" ref="K13:K24" si="8">C13-G13</f>
        <v>6282.21</v>
      </c>
      <c r="L13" s="62">
        <f t="shared" si="3"/>
        <v>-41.680000000000291</v>
      </c>
      <c r="M13" s="70">
        <f t="shared" si="6"/>
        <v>99.340912001948169</v>
      </c>
      <c r="N13" s="71"/>
      <c r="P13" s="67"/>
      <c r="Q13" s="67"/>
    </row>
    <row r="14" spans="1:17" s="72" customFormat="1" ht="19.5" customHeight="1" thickBot="1">
      <c r="A14" s="60" t="s">
        <v>34</v>
      </c>
      <c r="B14" s="61">
        <v>5638.67</v>
      </c>
      <c r="C14" s="61">
        <f>3560.53+126.15+0.62+659.61+393.76+222.21-175.48-179.47</f>
        <v>4607.93</v>
      </c>
      <c r="D14" s="61">
        <f t="shared" si="4"/>
        <v>-1030.7399999999998</v>
      </c>
      <c r="E14" s="62">
        <f t="shared" si="0"/>
        <v>81.720157413006973</v>
      </c>
      <c r="F14" s="61">
        <v>1748.89</v>
      </c>
      <c r="G14" s="61">
        <v>947.76</v>
      </c>
      <c r="H14" s="62">
        <f t="shared" si="1"/>
        <v>-801.13000000000011</v>
      </c>
      <c r="I14" s="62">
        <f t="shared" si="2"/>
        <v>54.192087552676263</v>
      </c>
      <c r="J14" s="61">
        <v>3889.78</v>
      </c>
      <c r="K14" s="61">
        <f t="shared" si="8"/>
        <v>3660.17</v>
      </c>
      <c r="L14" s="62">
        <f t="shared" si="3"/>
        <v>-229.61000000000013</v>
      </c>
      <c r="M14" s="70">
        <f t="shared" si="6"/>
        <v>94.097095465553309</v>
      </c>
      <c r="N14" s="71"/>
      <c r="P14" s="67"/>
      <c r="Q14" s="67"/>
    </row>
    <row r="15" spans="1:17" s="72" customFormat="1" ht="19.5" customHeight="1" thickBot="1">
      <c r="A15" s="60" t="s">
        <v>35</v>
      </c>
      <c r="B15" s="61">
        <v>127.8</v>
      </c>
      <c r="C15" s="61">
        <f>58.78+3.35</f>
        <v>62.13</v>
      </c>
      <c r="D15" s="61">
        <f t="shared" si="4"/>
        <v>-65.669999999999987</v>
      </c>
      <c r="E15" s="62">
        <f t="shared" si="0"/>
        <v>48.615023474178408</v>
      </c>
      <c r="F15" s="61">
        <v>59.8</v>
      </c>
      <c r="G15" s="61">
        <v>25.43</v>
      </c>
      <c r="H15" s="62">
        <f t="shared" si="1"/>
        <v>-34.369999999999997</v>
      </c>
      <c r="I15" s="62">
        <f t="shared" si="2"/>
        <v>42.525083612040135</v>
      </c>
      <c r="J15" s="61">
        <v>68</v>
      </c>
      <c r="K15" s="61">
        <f t="shared" si="8"/>
        <v>36.700000000000003</v>
      </c>
      <c r="L15" s="63">
        <f t="shared" si="3"/>
        <v>-31.299999999999997</v>
      </c>
      <c r="M15" s="70">
        <f t="shared" si="6"/>
        <v>53.970588235294123</v>
      </c>
      <c r="N15" s="71"/>
      <c r="P15" s="67"/>
      <c r="Q15" s="67"/>
    </row>
    <row r="16" spans="1:17" s="72" customFormat="1" ht="19.5" customHeight="1" thickBot="1">
      <c r="A16" s="60" t="s">
        <v>36</v>
      </c>
      <c r="B16" s="61">
        <v>2778.32</v>
      </c>
      <c r="C16" s="61">
        <f>1811.4-17</f>
        <v>1794.4</v>
      </c>
      <c r="D16" s="61">
        <f t="shared" si="4"/>
        <v>-983.92000000000007</v>
      </c>
      <c r="E16" s="62">
        <f t="shared" si="0"/>
        <v>64.585792853235048</v>
      </c>
      <c r="F16" s="61">
        <v>2529.08</v>
      </c>
      <c r="G16" s="61">
        <f>1555.5-0.74</f>
        <v>1554.76</v>
      </c>
      <c r="H16" s="62">
        <f t="shared" si="1"/>
        <v>-974.31999999999994</v>
      </c>
      <c r="I16" s="62">
        <f t="shared" si="2"/>
        <v>61.475319088364145</v>
      </c>
      <c r="J16" s="61">
        <v>249.24</v>
      </c>
      <c r="K16" s="61">
        <f t="shared" si="8"/>
        <v>239.6400000000001</v>
      </c>
      <c r="L16" s="62">
        <f t="shared" si="3"/>
        <v>-9.5999999999999091</v>
      </c>
      <c r="M16" s="70">
        <f t="shared" si="6"/>
        <v>96.148290804044336</v>
      </c>
      <c r="N16" s="71"/>
      <c r="P16" s="67"/>
      <c r="Q16" s="67"/>
    </row>
    <row r="17" spans="1:17" s="29" customFormat="1" ht="19.5" customHeight="1" thickBot="1">
      <c r="A17" s="30" t="s">
        <v>37</v>
      </c>
      <c r="B17" s="37">
        <v>614.08000000000004</v>
      </c>
      <c r="C17" s="37">
        <f>331.52+1.57+31.42</f>
        <v>364.51</v>
      </c>
      <c r="D17" s="37">
        <f t="shared" si="4"/>
        <v>-249.57000000000005</v>
      </c>
      <c r="E17" s="38">
        <f t="shared" si="0"/>
        <v>59.358715476810829</v>
      </c>
      <c r="F17" s="37">
        <v>116.07</v>
      </c>
      <c r="G17" s="37">
        <f>65.73-0.01</f>
        <v>65.72</v>
      </c>
      <c r="H17" s="38">
        <f t="shared" si="1"/>
        <v>-50.349999999999994</v>
      </c>
      <c r="I17" s="38">
        <f t="shared" si="2"/>
        <v>56.62100456621004</v>
      </c>
      <c r="J17" s="37">
        <v>498.01</v>
      </c>
      <c r="K17" s="37">
        <f t="shared" si="8"/>
        <v>298.78999999999996</v>
      </c>
      <c r="L17" s="38">
        <f t="shared" si="3"/>
        <v>-199.22000000000003</v>
      </c>
      <c r="M17" s="40">
        <f t="shared" si="6"/>
        <v>59.996787213108163</v>
      </c>
      <c r="N17" s="32"/>
      <c r="P17" s="33"/>
      <c r="Q17" s="33"/>
    </row>
    <row r="18" spans="1:17" s="29" customFormat="1" ht="19.5" customHeight="1" thickBot="1">
      <c r="A18" s="30" t="s">
        <v>38</v>
      </c>
      <c r="B18" s="37">
        <v>1221.3499999999999</v>
      </c>
      <c r="C18" s="37">
        <f>1237.16+0.58</f>
        <v>1237.74</v>
      </c>
      <c r="D18" s="37">
        <f t="shared" si="4"/>
        <v>16.3900000000001</v>
      </c>
      <c r="E18" s="38">
        <f t="shared" si="0"/>
        <v>101.34195766979164</v>
      </c>
      <c r="F18" s="37">
        <v>2.0699999999999998</v>
      </c>
      <c r="G18" s="37">
        <v>0</v>
      </c>
      <c r="H18" s="38">
        <f t="shared" si="1"/>
        <v>-2.0699999999999998</v>
      </c>
      <c r="I18" s="38">
        <f t="shared" si="2"/>
        <v>0</v>
      </c>
      <c r="J18" s="37">
        <v>1219.28</v>
      </c>
      <c r="K18" s="37">
        <f t="shared" si="8"/>
        <v>1237.74</v>
      </c>
      <c r="L18" s="38">
        <f t="shared" si="3"/>
        <v>18.460000000000036</v>
      </c>
      <c r="M18" s="40">
        <f t="shared" si="6"/>
        <v>101.51400826717408</v>
      </c>
      <c r="N18" s="32"/>
      <c r="P18" s="33"/>
      <c r="Q18" s="33"/>
    </row>
    <row r="19" spans="1:17" s="29" customFormat="1" ht="19.5" customHeight="1" thickBot="1">
      <c r="A19" s="30" t="s">
        <v>39</v>
      </c>
      <c r="B19" s="37">
        <v>470</v>
      </c>
      <c r="C19" s="37">
        <v>443.53</v>
      </c>
      <c r="D19" s="37">
        <f t="shared" si="4"/>
        <v>-26.470000000000027</v>
      </c>
      <c r="E19" s="38">
        <f t="shared" si="0"/>
        <v>94.368085106382978</v>
      </c>
      <c r="F19" s="37">
        <v>0</v>
      </c>
      <c r="G19" s="37">
        <v>0</v>
      </c>
      <c r="H19" s="38">
        <f t="shared" si="1"/>
        <v>0</v>
      </c>
      <c r="I19" s="37">
        <v>0</v>
      </c>
      <c r="J19" s="37">
        <v>470</v>
      </c>
      <c r="K19" s="37">
        <f t="shared" si="8"/>
        <v>443.53</v>
      </c>
      <c r="L19" s="39">
        <f t="shared" si="3"/>
        <v>-26.470000000000027</v>
      </c>
      <c r="M19" s="40">
        <f t="shared" si="6"/>
        <v>94.368085106382978</v>
      </c>
      <c r="N19" s="32"/>
      <c r="P19" s="33"/>
      <c r="Q19" s="33"/>
    </row>
    <row r="20" spans="1:17" s="29" customFormat="1" ht="19.5" customHeight="1" thickBot="1">
      <c r="A20" s="30" t="s">
        <v>48</v>
      </c>
      <c r="B20" s="37">
        <v>184.95</v>
      </c>
      <c r="C20" s="37">
        <f>79.79+80.45</f>
        <v>160.24</v>
      </c>
      <c r="D20" s="37">
        <f t="shared" si="4"/>
        <v>-24.70999999999998</v>
      </c>
      <c r="E20" s="38">
        <f t="shared" si="0"/>
        <v>86.639632333063005</v>
      </c>
      <c r="F20" s="37">
        <v>0</v>
      </c>
      <c r="G20" s="37">
        <v>0</v>
      </c>
      <c r="H20" s="38">
        <f t="shared" si="1"/>
        <v>0</v>
      </c>
      <c r="I20" s="37">
        <v>0</v>
      </c>
      <c r="J20" s="37">
        <v>184.95</v>
      </c>
      <c r="K20" s="37">
        <f t="shared" si="8"/>
        <v>160.24</v>
      </c>
      <c r="L20" s="39">
        <f t="shared" si="3"/>
        <v>-24.70999999999998</v>
      </c>
      <c r="M20" s="40">
        <f t="shared" si="6"/>
        <v>86.639632333063005</v>
      </c>
      <c r="N20" s="32"/>
      <c r="P20" s="33"/>
      <c r="Q20" s="33"/>
    </row>
    <row r="21" spans="1:17" s="29" customFormat="1" ht="19.5" customHeight="1" thickBot="1">
      <c r="A21" s="30" t="s">
        <v>49</v>
      </c>
      <c r="B21" s="37">
        <v>661.2</v>
      </c>
      <c r="C21" s="37">
        <f>375.26+0.83+64.57+17</f>
        <v>457.65999999999997</v>
      </c>
      <c r="D21" s="37">
        <f t="shared" si="4"/>
        <v>-203.54000000000008</v>
      </c>
      <c r="E21" s="38">
        <f t="shared" si="0"/>
        <v>69.216575922565028</v>
      </c>
      <c r="F21" s="37">
        <v>0</v>
      </c>
      <c r="G21" s="37">
        <v>0</v>
      </c>
      <c r="H21" s="38">
        <f t="shared" si="1"/>
        <v>0</v>
      </c>
      <c r="I21" s="37">
        <v>0</v>
      </c>
      <c r="J21" s="37">
        <v>661.2</v>
      </c>
      <c r="K21" s="37">
        <f t="shared" si="8"/>
        <v>457.65999999999997</v>
      </c>
      <c r="L21" s="38">
        <f t="shared" si="3"/>
        <v>-203.54000000000008</v>
      </c>
      <c r="M21" s="40">
        <f t="shared" si="6"/>
        <v>69.216575922565028</v>
      </c>
      <c r="N21" s="32"/>
      <c r="P21" s="33"/>
      <c r="Q21" s="33"/>
    </row>
    <row r="22" spans="1:17" s="36" customFormat="1" ht="19.5" customHeight="1" thickBot="1">
      <c r="A22" s="30" t="s">
        <v>50</v>
      </c>
      <c r="B22" s="41">
        <v>600</v>
      </c>
      <c r="C22" s="41">
        <v>700</v>
      </c>
      <c r="D22" s="37">
        <f>C22-B22</f>
        <v>100</v>
      </c>
      <c r="E22" s="38">
        <f>C22/B22*100</f>
        <v>116.66666666666667</v>
      </c>
      <c r="F22" s="37">
        <v>0</v>
      </c>
      <c r="G22" s="37">
        <v>0</v>
      </c>
      <c r="H22" s="38">
        <f>G22-F22</f>
        <v>0</v>
      </c>
      <c r="I22" s="37">
        <v>0</v>
      </c>
      <c r="J22" s="41">
        <v>600</v>
      </c>
      <c r="K22" s="37">
        <f>C22-G22</f>
        <v>700</v>
      </c>
      <c r="L22" s="38">
        <f>K22-J22</f>
        <v>100</v>
      </c>
      <c r="M22" s="40">
        <f>K22/J22*100</f>
        <v>116.66666666666667</v>
      </c>
      <c r="N22" s="34"/>
      <c r="O22" s="35"/>
      <c r="P22" s="33"/>
      <c r="Q22" s="33"/>
    </row>
    <row r="23" spans="1:17" s="74" customFormat="1" ht="19.5" customHeight="1" thickBot="1">
      <c r="A23" s="76" t="s">
        <v>63</v>
      </c>
      <c r="B23" s="55">
        <f>B6+B11-B12</f>
        <v>1.4399999999950523</v>
      </c>
      <c r="C23" s="55">
        <f t="shared" ref="C23:K23" si="9">C6+C11-C12</f>
        <v>2174.6299999999992</v>
      </c>
      <c r="D23" s="55">
        <v>0</v>
      </c>
      <c r="E23" s="55">
        <v>0</v>
      </c>
      <c r="F23" s="55">
        <f t="shared" si="9"/>
        <v>0</v>
      </c>
      <c r="G23" s="55">
        <f t="shared" si="9"/>
        <v>1514.9700000000007</v>
      </c>
      <c r="H23" s="55">
        <v>0</v>
      </c>
      <c r="I23" s="55">
        <v>0</v>
      </c>
      <c r="J23" s="55">
        <f t="shared" si="9"/>
        <v>1.4399999999968713</v>
      </c>
      <c r="K23" s="55">
        <f t="shared" si="9"/>
        <v>659.65999999999804</v>
      </c>
      <c r="L23" s="55">
        <v>0</v>
      </c>
      <c r="M23" s="75">
        <v>0</v>
      </c>
      <c r="N23" s="73"/>
      <c r="P23" s="59"/>
      <c r="Q23" s="59"/>
    </row>
    <row r="24" spans="1:17" s="74" customFormat="1" ht="19.5" customHeight="1" thickBot="1">
      <c r="A24" s="76" t="s">
        <v>62</v>
      </c>
      <c r="B24" s="55">
        <v>927.64</v>
      </c>
      <c r="C24" s="55">
        <v>773.82</v>
      </c>
      <c r="D24" s="55">
        <f t="shared" si="4"/>
        <v>-153.81999999999994</v>
      </c>
      <c r="E24" s="54">
        <f t="shared" si="0"/>
        <v>83.418136345996302</v>
      </c>
      <c r="F24" s="55">
        <v>0</v>
      </c>
      <c r="G24" s="55">
        <v>0</v>
      </c>
      <c r="H24" s="55">
        <v>0</v>
      </c>
      <c r="I24" s="55">
        <v>0</v>
      </c>
      <c r="J24" s="55">
        <v>927.64</v>
      </c>
      <c r="K24" s="55">
        <f t="shared" si="8"/>
        <v>773.82</v>
      </c>
      <c r="L24" s="77">
        <f t="shared" si="3"/>
        <v>-153.81999999999994</v>
      </c>
      <c r="M24" s="56">
        <f t="shared" si="6"/>
        <v>83.418136345996302</v>
      </c>
      <c r="N24" s="73"/>
      <c r="P24" s="59"/>
      <c r="Q24" s="59"/>
    </row>
    <row r="25" spans="1:17" s="31" customFormat="1" ht="31.5" customHeight="1">
      <c r="A25" s="83" t="s">
        <v>69</v>
      </c>
      <c r="B25" s="82"/>
      <c r="C25" s="82"/>
      <c r="D25" s="82"/>
      <c r="E25" s="82"/>
      <c r="F25" s="82"/>
      <c r="G25" s="82"/>
      <c r="H25" s="82"/>
      <c r="I25" s="82"/>
      <c r="J25" s="83"/>
      <c r="K25" s="83"/>
      <c r="L25" s="83"/>
      <c r="M25" s="83"/>
    </row>
  </sheetData>
  <mergeCells count="7">
    <mergeCell ref="J4:M4"/>
    <mergeCell ref="A3:M3"/>
    <mergeCell ref="A2:M2"/>
    <mergeCell ref="A25:M25"/>
    <mergeCell ref="A4:A5"/>
    <mergeCell ref="B4:E4"/>
    <mergeCell ref="F4:I4"/>
  </mergeCells>
  <phoneticPr fontId="4" type="noConversion"/>
  <pageMargins left="0.59055118110236227" right="0.59055118110236227" top="0.74803149606299213" bottom="0.74803149606299213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资产负债表</vt:lpstr>
      <vt:lpstr>收入支出表</vt:lpstr>
      <vt:lpstr>预算执行情况分析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张晓娟</cp:lastModifiedBy>
  <cp:lastPrinted>2024-01-04T06:34:10Z</cp:lastPrinted>
  <dcterms:created xsi:type="dcterms:W3CDTF">2006-09-13T11:21:00Z</dcterms:created>
  <dcterms:modified xsi:type="dcterms:W3CDTF">2025-04-03T03:01:54Z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11698803CBC84C16A3A8BAD83315DD55</vt:lpwstr>
  </property>
  <property fmtid="{D5CDD505-2E9C-101B-9397-08002B2CF9AE}" pid="3" name="KSOProductBuildVer">
    <vt:lpwstr>2052-11.1.0.12970</vt:lpwstr>
  </property>
</Properties>
</file>